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L OF CHIẾN\SOAN ISO,.,\zz+ongoing\99. BC nam 2022 So\2. BC nam 2022 nganh TNMT\BC nganh 2022\"/>
    </mc:Choice>
  </mc:AlternateContent>
  <bookViews>
    <workbookView xWindow="0" yWindow="0" windowWidth="20490" windowHeight="7650" firstSheet="1" activeTab="1"/>
  </bookViews>
  <sheets>
    <sheet name="PL1.HIỆN HỮU" sheetId="4" state="hidden" r:id="rId1"/>
    <sheet name="Sheet1" sheetId="5" r:id="rId2"/>
    <sheet name="PL2.DANH SÁCH" sheetId="1" state="hidden" r:id="rId3"/>
    <sheet name="ĐANG THỰC HIỆN" sheetId="2" state="hidden" r:id="rId4"/>
    <sheet name="PL2. KINH PHÍ" sheetId="3" state="hidden" r:id="rId5"/>
  </sheets>
  <definedNames>
    <definedName name="_xlnm.Print_Titles" localSheetId="0">'PL1.HIỆN HỮU'!$3:$4</definedName>
    <definedName name="_xlnm.Print_Titles" localSheetId="2">'PL2.DANH SÁCH'!$3:$3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G19" i="5" l="1"/>
  <c r="D19" i="5"/>
  <c r="G12" i="5"/>
  <c r="D12" i="5"/>
  <c r="G5" i="5"/>
  <c r="D5" i="5"/>
  <c r="E27" i="5"/>
  <c r="E26" i="5"/>
  <c r="E25" i="5"/>
  <c r="E24" i="5"/>
  <c r="E23" i="5"/>
  <c r="E22" i="5"/>
  <c r="E21" i="5"/>
  <c r="E20" i="5"/>
  <c r="E17" i="5"/>
  <c r="E16" i="5"/>
  <c r="E15" i="5"/>
  <c r="E14" i="5"/>
  <c r="E13" i="5"/>
  <c r="E11" i="5"/>
  <c r="E10" i="5"/>
  <c r="E9" i="5"/>
  <c r="E8" i="5"/>
  <c r="E7" i="5"/>
  <c r="E6" i="5"/>
  <c r="D28" i="5" l="1"/>
  <c r="E12" i="5"/>
  <c r="E5" i="5"/>
  <c r="E19" i="5"/>
  <c r="G28" i="5"/>
  <c r="E7" i="1"/>
  <c r="E28" i="5" l="1"/>
  <c r="E14" i="1"/>
  <c r="E21" i="1"/>
  <c r="E33" i="1"/>
  <c r="F31" i="4" l="1"/>
  <c r="I29" i="1"/>
  <c r="J29" i="1" s="1"/>
  <c r="I30" i="1"/>
  <c r="J30" i="1" s="1"/>
  <c r="I31" i="1"/>
  <c r="J31" i="1" s="1"/>
  <c r="I32" i="1"/>
  <c r="J32" i="1" s="1"/>
  <c r="I28" i="1"/>
  <c r="I24" i="1"/>
  <c r="J24" i="1" s="1"/>
  <c r="I25" i="1"/>
  <c r="I26" i="1"/>
  <c r="I27" i="1"/>
  <c r="I23" i="1"/>
  <c r="J23" i="1" s="1"/>
  <c r="I20" i="1"/>
  <c r="I17" i="1"/>
  <c r="I18" i="1"/>
  <c r="I19" i="1"/>
  <c r="I16" i="1"/>
  <c r="I12" i="1"/>
  <c r="I9" i="1"/>
  <c r="I5" i="1"/>
  <c r="I6" i="1"/>
  <c r="H33" i="1"/>
  <c r="I7" i="1" l="1"/>
  <c r="I33" i="1"/>
  <c r="J28" i="1"/>
  <c r="F28" i="1" l="1"/>
  <c r="D31" i="4" l="1"/>
  <c r="I13" i="1" l="1"/>
  <c r="I14" i="1" s="1"/>
  <c r="J13" i="1" l="1"/>
  <c r="F13" i="1"/>
  <c r="H21" i="1" l="1"/>
  <c r="I21" i="1"/>
  <c r="H14" i="1"/>
  <c r="H10" i="1"/>
  <c r="I10" i="1"/>
  <c r="H7" i="1"/>
  <c r="D34" i="1"/>
  <c r="G28" i="1"/>
  <c r="C39" i="4" l="1"/>
  <c r="I21" i="4" l="1"/>
  <c r="I22" i="4" s="1"/>
  <c r="F38" i="4" l="1"/>
  <c r="I38" i="4"/>
  <c r="H38" i="4"/>
  <c r="G38" i="4"/>
  <c r="G22" i="4"/>
  <c r="J22" i="4"/>
  <c r="J37" i="4" l="1"/>
  <c r="E10" i="1"/>
  <c r="E34" i="1" l="1"/>
  <c r="D38" i="4"/>
  <c r="J36" i="4"/>
  <c r="J38" i="4" s="1"/>
  <c r="J33" i="4"/>
  <c r="J31" i="4"/>
  <c r="J39" i="4" s="1"/>
  <c r="I31" i="4"/>
  <c r="G31" i="4"/>
  <c r="H27" i="4"/>
  <c r="H26" i="4"/>
  <c r="H25" i="4"/>
  <c r="H24" i="4"/>
  <c r="F22" i="4"/>
  <c r="D22" i="4"/>
  <c r="D39" i="4" s="1"/>
  <c r="H21" i="4"/>
  <c r="H20" i="4"/>
  <c r="H19" i="4"/>
  <c r="H18" i="4"/>
  <c r="H17" i="4"/>
  <c r="H16" i="4"/>
  <c r="H15" i="4"/>
  <c r="H14" i="4"/>
  <c r="H13" i="4"/>
  <c r="H12" i="4"/>
  <c r="I10" i="4"/>
  <c r="I39" i="4" s="1"/>
  <c r="G10" i="4"/>
  <c r="G39" i="4" s="1"/>
  <c r="F10" i="4"/>
  <c r="H31" i="4" l="1"/>
  <c r="F39" i="4"/>
  <c r="H22" i="4"/>
  <c r="F12" i="1"/>
  <c r="F14" i="1" s="1"/>
  <c r="H39" i="4" l="1"/>
  <c r="H34" i="1"/>
  <c r="F23" i="1" l="1"/>
  <c r="G12" i="1"/>
  <c r="G14" i="1" s="1"/>
  <c r="J12" i="1"/>
  <c r="J14" i="1" s="1"/>
  <c r="J25" i="3" l="1"/>
  <c r="H21" i="3"/>
  <c r="J20" i="1"/>
  <c r="J19" i="1"/>
  <c r="J18" i="1"/>
  <c r="J16" i="1"/>
  <c r="J17" i="1"/>
  <c r="F17" i="1"/>
  <c r="J9" i="1"/>
  <c r="J10" i="1" s="1"/>
  <c r="J5" i="1"/>
  <c r="J6" i="1"/>
  <c r="F19" i="1"/>
  <c r="F18" i="1"/>
  <c r="F30" i="1"/>
  <c r="F31" i="1"/>
  <c r="F32" i="1"/>
  <c r="F24" i="1"/>
  <c r="F25" i="1"/>
  <c r="F26" i="1"/>
  <c r="F27" i="1"/>
  <c r="F20" i="1"/>
  <c r="F16" i="1"/>
  <c r="F9" i="1"/>
  <c r="F10" i="1" s="1"/>
  <c r="F5" i="1"/>
  <c r="F6" i="1"/>
  <c r="F7" i="1" l="1"/>
  <c r="J7" i="1"/>
  <c r="F33" i="1"/>
  <c r="I34" i="1"/>
  <c r="F21" i="1"/>
  <c r="J21" i="1"/>
  <c r="J26" i="1"/>
  <c r="J25" i="1"/>
  <c r="J27" i="1"/>
  <c r="G30" i="3"/>
  <c r="I30" i="3"/>
  <c r="F30" i="3"/>
  <c r="K29" i="3"/>
  <c r="K28" i="3"/>
  <c r="J26" i="3"/>
  <c r="H26" i="3"/>
  <c r="H25" i="3"/>
  <c r="J24" i="3"/>
  <c r="H24" i="3"/>
  <c r="J23" i="3"/>
  <c r="H23" i="3"/>
  <c r="J22" i="3"/>
  <c r="H22" i="3"/>
  <c r="J21" i="3"/>
  <c r="K18" i="3"/>
  <c r="K19" i="3"/>
  <c r="K20" i="3"/>
  <c r="K17" i="3"/>
  <c r="K14" i="3"/>
  <c r="K12" i="3"/>
  <c r="K13" i="3"/>
  <c r="K15" i="3"/>
  <c r="K11" i="3"/>
  <c r="K9" i="3"/>
  <c r="K7" i="3"/>
  <c r="K5" i="3"/>
  <c r="K4" i="3"/>
  <c r="G8" i="1"/>
  <c r="G11" i="1"/>
  <c r="G15" i="1"/>
  <c r="G22" i="1"/>
  <c r="J33" i="1" l="1"/>
  <c r="J34" i="1" s="1"/>
  <c r="F34" i="1"/>
  <c r="H30" i="3"/>
  <c r="K21" i="3"/>
  <c r="K23" i="3"/>
  <c r="K25" i="3"/>
  <c r="J30" i="3"/>
  <c r="K22" i="3"/>
  <c r="K24" i="3"/>
  <c r="K26" i="3"/>
  <c r="K30" i="3" l="1"/>
  <c r="G5" i="1"/>
  <c r="G6" i="1"/>
  <c r="G9" i="1"/>
  <c r="G10" i="1" s="1"/>
  <c r="H6" i="2"/>
  <c r="J6" i="2" s="1"/>
  <c r="L6" i="2" s="1"/>
  <c r="M6" i="2" s="1"/>
  <c r="H5" i="2"/>
  <c r="J5" i="2" s="1"/>
  <c r="L5" i="2" s="1"/>
  <c r="M5" i="2" s="1"/>
  <c r="G7" i="1" l="1"/>
  <c r="G17" i="1"/>
  <c r="G21" i="1" s="1"/>
  <c r="G20" i="1"/>
  <c r="G18" i="1"/>
  <c r="G19" i="1"/>
  <c r="G16" i="1"/>
  <c r="G26" i="1"/>
  <c r="G23" i="1"/>
  <c r="G33" i="1" s="1"/>
  <c r="G24" i="1"/>
  <c r="G27" i="1"/>
  <c r="G25" i="1"/>
  <c r="G34" i="1" l="1"/>
</calcChain>
</file>

<file path=xl/sharedStrings.xml><?xml version="1.0" encoding="utf-8"?>
<sst xmlns="http://schemas.openxmlformats.org/spreadsheetml/2006/main" count="422" uniqueCount="199">
  <si>
    <t>STT</t>
  </si>
  <si>
    <t>Tên Dự án thuộc địa bàn cấp huyện</t>
  </si>
  <si>
    <t xml:space="preserve">Địa điểm </t>
  </si>
  <si>
    <t>Số tờ 
BĐ</t>
  </si>
  <si>
    <t xml:space="preserve">Số Thửa 
đất </t>
  </si>
  <si>
    <t>Quy mô
(m2)</t>
  </si>
  <si>
    <t xml:space="preserve">Chỉ tiêu đất 
ở bình quân (theo quy chuẩn QCVN 01:2021/BXD - BẢNG 2.2) </t>
  </si>
  <si>
    <t>Dân số</t>
  </si>
  <si>
    <t>Người/hộ</t>
  </si>
  <si>
    <t>Số nền 
TĐC</t>
  </si>
  <si>
    <t>Diện tích 
trung bình nền</t>
  </si>
  <si>
    <t>Diện tích 
nền ở</t>
  </si>
  <si>
    <t>Tỷ lệ đất nền 
ở/ tổng diện tích( % )</t>
  </si>
  <si>
    <t>Xã An Điền và xã An Tây</t>
  </si>
  <si>
    <t>37, 41
32, 38</t>
  </si>
  <si>
    <t>45 m2/ng</t>
  </si>
  <si>
    <t xml:space="preserve">Xã An Điền </t>
  </si>
  <si>
    <t>Khu tái định cư An Điền</t>
  </si>
  <si>
    <t>Khu tái định cư Mỹ Phước</t>
  </si>
  <si>
    <t>phường Mỹ Phước</t>
  </si>
  <si>
    <t>Khu tái định cư Vành đai Mỹ Phước</t>
  </si>
  <si>
    <t>Khu Tái định cư phường Thái Hòa</t>
  </si>
  <si>
    <t xml:space="preserve">phường Thái Hòa </t>
  </si>
  <si>
    <t>Khu tái định cư phường Thạnh Phước</t>
  </si>
  <si>
    <t>phường Thạnh Phước</t>
  </si>
  <si>
    <t>Khu tái định cư Thạnh Hội</t>
  </si>
  <si>
    <t>xã Thạnh Hội</t>
  </si>
  <si>
    <t>Khu tái định cư Phường Hội Nghĩa</t>
  </si>
  <si>
    <t>phường Hội Nghĩa</t>
  </si>
  <si>
    <t>Khu tái định cư phường Khánh Bình</t>
  </si>
  <si>
    <t>phường Khánh Bình</t>
  </si>
  <si>
    <t>Khu tái định cư phường Uyên Hưng</t>
  </si>
  <si>
    <t>phường Uyên Hưng</t>
  </si>
  <si>
    <t>DANH SÁCH CÁC KHU TÁI ĐỊNH CƯ ĐANG THỰC HIỆN</t>
  </si>
  <si>
    <t xml:space="preserve">Bảng 1: 05 dự án tái định cư do các địa phương đang thực hiện, Trung tâm Phát triển quỹ đất tỉnh tính toán chỉ tiêu đất ở bình quân để thực hiện quy hoạch khu tái định cư </t>
  </si>
  <si>
    <t>I.Thị xã Tân Uyên</t>
  </si>
  <si>
    <t>Khu Tái định cư phường Tân Phước Khánh</t>
  </si>
  <si>
    <t>phường Tân Phước Khánh</t>
  </si>
  <si>
    <t>Khu Tái định cư phường Tân Hiệp</t>
  </si>
  <si>
    <t>phường Tân Hiệp</t>
  </si>
  <si>
    <t>II. Thành phố Thủ Dầu Một</t>
  </si>
  <si>
    <t>III. Thành phố Dĩ An</t>
  </si>
  <si>
    <t>IV. Thành phố Thuận An</t>
  </si>
  <si>
    <t>V.Thị xã Bến Cát</t>
  </si>
  <si>
    <t>Khu tái định cư 1</t>
  </si>
  <si>
    <t>Phường Phú Thọ</t>
  </si>
  <si>
    <t>Khu tái định cư 2</t>
  </si>
  <si>
    <t>Khu tái định cư Tân Bình</t>
  </si>
  <si>
    <t>phường Tân Bình</t>
  </si>
  <si>
    <t>Đất dân</t>
  </si>
  <si>
    <t>Thành phố Dĩ An</t>
  </si>
  <si>
    <t>Thành phố Thủ Dầu Một</t>
  </si>
  <si>
    <t>I</t>
  </si>
  <si>
    <t>II</t>
  </si>
  <si>
    <t>Khu Tái định Gò Chai</t>
  </si>
  <si>
    <t>Phường Bình Hòa</t>
  </si>
  <si>
    <t xml:space="preserve">Tên Dự án </t>
  </si>
  <si>
    <t>Nguồn gốc</t>
  </si>
  <si>
    <t>UBND thành phố Thủ Dầu Một quản lý</t>
  </si>
  <si>
    <t>Thị xã Bến Cát</t>
  </si>
  <si>
    <t>Thị xã Tân Uyên</t>
  </si>
  <si>
    <t>V</t>
  </si>
  <si>
    <t>III</t>
  </si>
  <si>
    <t>Thành phố Thuận An</t>
  </si>
  <si>
    <t xml:space="preserve">IV </t>
  </si>
  <si>
    <t>Đất dân trồng cây cao su</t>
  </si>
  <si>
    <t xml:space="preserve">Tổng cộng </t>
  </si>
  <si>
    <t>VI</t>
  </si>
  <si>
    <t>Tổng công ty Thanh Lễ quản lý</t>
  </si>
  <si>
    <t>Tổng công ty Sản xuất xuất nhập khẩu Bình Dương quản lý</t>
  </si>
  <si>
    <t>Khu Tái định cư Vành 
Đai 4</t>
  </si>
  <si>
    <t>Khu Tái định cư Công nghiệp An Tây</t>
  </si>
  <si>
    <t>Tổng Công ty Sản xuất – Xuất nhập khẩu Bình Dương – CTCP quản lý</t>
  </si>
  <si>
    <t>Khu Tái định cư 1</t>
  </si>
  <si>
    <t>Khu Tái định cư 2</t>
  </si>
  <si>
    <t>phường Vĩnh Tân</t>
  </si>
  <si>
    <t>Khu Tái định cư 3</t>
  </si>
  <si>
    <t>Khu Tái định cư 4</t>
  </si>
  <si>
    <t>phường Thái Hòa</t>
  </si>
  <si>
    <t>Khu tái định cư tiếp giáp đường ĐH411</t>
  </si>
  <si>
    <t>xã Tân Thành</t>
  </si>
  <si>
    <t>Trung tâm Phát triển quỹ đất tỉnh đề xuất</t>
  </si>
  <si>
    <t>Khu tái định cư tiếp giáp đường ĐT746</t>
  </si>
  <si>
    <t>Kinh chí bồi thường, hỗ trợ (dồng)</t>
  </si>
  <si>
    <t>Kinh phí khảo sát địa hình (đồng)</t>
  </si>
  <si>
    <t xml:space="preserve">Kinh phí lập quy hoạch (đồng) </t>
  </si>
  <si>
    <t>Khái toán kinh phí đầu tư xây dựng (đồng)</t>
  </si>
  <si>
    <t xml:space="preserve">PHỤ LỤC 2. KINH PHÍ THỰC HIỆN CÁC KHU TÁI ĐỊNH CƯ ĐỀ XUẤT XÂY DỰNG MỚI 
</t>
  </si>
  <si>
    <t>Tổng kinh phí (đồng)</t>
  </si>
  <si>
    <t>Khu tái định cư An Thạnh</t>
  </si>
  <si>
    <t>Phường An Thạnh</t>
  </si>
  <si>
    <t xml:space="preserve">Năm thực hiện </t>
  </si>
  <si>
    <t>Khu tái định cư</t>
  </si>
  <si>
    <t>Đất Công ty cổ phần cao su Phước Hòa</t>
  </si>
  <si>
    <t>Diện tích theo thiết kế quy hoạch 1/500</t>
  </si>
  <si>
    <t xml:space="preserve"> Tổng số nền 
TĐC</t>
  </si>
  <si>
    <t xml:space="preserve"> Đã bố trí</t>
  </si>
  <si>
    <t>Chưa bố trí</t>
  </si>
  <si>
    <t>Số nền</t>
  </si>
  <si>
    <t>Diện tích</t>
  </si>
  <si>
    <t>Liên kế Phường Định Hòa</t>
  </si>
  <si>
    <t>Khu 9, phường Phú Hòa</t>
  </si>
  <si>
    <t>Khu 3, phường Chánh Nghĩa</t>
  </si>
  <si>
    <t>Khu 1, phường Phú Mỹ</t>
  </si>
  <si>
    <t>Tổng</t>
  </si>
  <si>
    <t>II. Thành phố Dĩ An</t>
  </si>
  <si>
    <t>Mì Hòa Hợp</t>
  </si>
  <si>
    <t>Trung tâm hành chính thị xã</t>
  </si>
  <si>
    <t xml:space="preserve">Tân Hòa 01 </t>
  </si>
  <si>
    <t>Tân Hòa 02</t>
  </si>
  <si>
    <t>Khu tái định cư đường 33m (từ QL1K đến Ký túc xá ĐHQG)</t>
  </si>
  <si>
    <t>Khu Đồng Chàm</t>
  </si>
  <si>
    <t>Trung tâm hành chính phường Bình Thắng</t>
  </si>
  <si>
    <t>Khu tái định cư Trung tâm VH phường</t>
  </si>
  <si>
    <t>Khu Dân cư và Dịch vụ Tân Bình</t>
  </si>
  <si>
    <t>Khu tái định cư ĐHQG Tp.HCM</t>
  </si>
  <si>
    <t>III. Thành phố Thuận An</t>
  </si>
  <si>
    <t>Khu tái định cư khu phố Bình Đức 1</t>
  </si>
  <si>
    <t>Khu phố định cư khu phố Hòa Lân 2</t>
  </si>
  <si>
    <t>Khu tái định cư Vườn Tiêu</t>
  </si>
  <si>
    <t>Phường Mỹ Phước</t>
  </si>
  <si>
    <t>Phường Định Hòa</t>
  </si>
  <si>
    <t>Phường Phú Hòa</t>
  </si>
  <si>
    <t>Phường Chánh Nghĩa</t>
  </si>
  <si>
    <t>Phường Phú Mỹ</t>
  </si>
  <si>
    <t>PHỤ LỤC 1: DANH SÁCH CÁC KHU TÁI ĐỊNH CƯ HIỆN HỮU</t>
  </si>
  <si>
    <t>I. Thành phố Thủ Dầu Một</t>
  </si>
  <si>
    <t>IV.Thị xã Bến Cát</t>
  </si>
  <si>
    <t>V.Thị xã Tân Uyên</t>
  </si>
  <si>
    <t xml:space="preserve">               Căn cứ Thông tư số 01/2021/TT-BXD ngày 19 tháng 5 năm 2021 của Bộ Xây dựng về việc Ban hành QCVN 01:2021/BXD quy chuẩn kỹ thuật quốc gia về Quy hoạch xây dựng.</t>
  </si>
  <si>
    <t xml:space="preserve">Vị trí - Địa điểm </t>
  </si>
  <si>
    <t>Phường Thuận Giao</t>
  </si>
  <si>
    <t>UBND
phường quản lý</t>
  </si>
  <si>
    <t>Đông Hòa</t>
  </si>
  <si>
    <t>Bình Thắng</t>
  </si>
  <si>
    <t>(Kèm theo Báo cáo số:              /BC-STNMT ngày           /          /2022 của Sở Tài nguyên và Môi trường)</t>
  </si>
  <si>
    <t>Tổng cộng</t>
  </si>
  <si>
    <t>PHỤ LỤC 2. DANH SÁCH CÁC KHU TÁI ĐỊNH CƯ ĐỀ XUẤT XÂY DỰNG VÀ KINH PHÍ THỰC HIỆN CÁC KHU TÁI ĐỊNH CƯ</t>
  </si>
  <si>
    <t xml:space="preserve">Tổng </t>
  </si>
  <si>
    <t>Ghi chú</t>
  </si>
  <si>
    <t>TTPTQĐ
tỉnh đăng ký thực hiện</t>
  </si>
  <si>
    <t>QUY HOẠCH
SDĐ ĐẾN NĂM 2030</t>
  </si>
  <si>
    <t>Đất ở + Đất phát triển
hạ tầng</t>
  </si>
  <si>
    <t>Đất ở</t>
  </si>
  <si>
    <t>Đất ở + Đất DKV + Đất phát triển
hạ tầng</t>
  </si>
  <si>
    <t>Khu Tái định cư Vành Đai 4</t>
  </si>
  <si>
    <t>Đất ở + SKC +
CLN</t>
  </si>
  <si>
    <t>Đất ở + TMDV + SKC +
Đất phát triển hạ tầng</t>
  </si>
  <si>
    <t>Đất ở + Đất DKV</t>
  </si>
  <si>
    <r>
      <rPr>
        <b/>
        <u/>
        <sz val="14"/>
        <color theme="1"/>
        <rFont val="Times New Roman"/>
        <family val="1"/>
      </rPr>
      <t xml:space="preserve">Ghi chú: </t>
    </r>
    <r>
      <rPr>
        <sz val="14"/>
        <color theme="1"/>
        <rFont val="Times New Roman"/>
        <family val="1"/>
      </rPr>
      <t>Căn cứ Thông tư số 20/2019/TT-BXD ngày 31 tháng 12 năm 2019 của Bộ Xây dựng về việc hướng dẫn xác định, quản lý chi phí quy hoạch xây dựng và quy hoạch đô thị.</t>
    </r>
  </si>
  <si>
    <t>Khu tái định cư Bình Đức 1</t>
  </si>
  <si>
    <t>Phường Lái Thiêu</t>
  </si>
  <si>
    <t>Khu tái định cư Hưng Định</t>
  </si>
  <si>
    <t>Phường Hưng Định</t>
  </si>
  <si>
    <t>Giai đoạn 1</t>
  </si>
  <si>
    <t>Giai đoạn 2</t>
  </si>
  <si>
    <t>Năm 2023-2025</t>
  </si>
  <si>
    <t>Đất ở + TMDV</t>
  </si>
  <si>
    <t xml:space="preserve"> Thực hiện đấu giá quyền sử dụng đất</t>
  </si>
  <si>
    <t>Năm 2022-2023</t>
  </si>
  <si>
    <t xml:space="preserve"> Năm 2023-2025</t>
  </si>
  <si>
    <t>Năm 2023-2024</t>
  </si>
  <si>
    <t xml:space="preserve"> Năm 2024-2025</t>
  </si>
  <si>
    <t>06 KHU TÁI ĐỊNH CƯ NGUỒN GỐC ĐẤT CÔNG DO NHÀ NƯỚC QUẢN LÝ</t>
  </si>
  <si>
    <t>phường Phú Thọ, Tp.Thủ Dầu Một</t>
  </si>
  <si>
    <t>phường Thái Hòa, Tx.Tân Uyên</t>
  </si>
  <si>
    <t>phường Thạnh Phước, Tx.Tân Uyên</t>
  </si>
  <si>
    <t>xã Thạnh Hội, Tx.Tân Uyên</t>
  </si>
  <si>
    <t>phường Hội Nghĩa, Tx.Tân Uyên</t>
  </si>
  <si>
    <t>phường Uyên Hưng, Tx.Tân Uyên</t>
  </si>
  <si>
    <t>04 KHU TÁI ĐỊNH CƯ  NGUỒN GỐC ĐẤT DO DOANH NGHIỆP CỔ PHẦN HÓA</t>
  </si>
  <si>
    <t>Phường Bình Hòa, Tp.Thuận An</t>
  </si>
  <si>
    <t xml:space="preserve">Xã An Điền, Tx.Bến Cát </t>
  </si>
  <si>
    <t>08 KHU TÁI ĐỊNH CƯ  NGUỒN GỐC ĐẤT CỦA CÁC HỘ DÂN</t>
  </si>
  <si>
    <t>Xã An Điền và xã An Tây, Tx.Bến Cát</t>
  </si>
  <si>
    <t>phường Mỹ Phước, Tx.Bến Cát</t>
  </si>
  <si>
    <t>phường Vĩnh Tân, Tx.Tân Uyên</t>
  </si>
  <si>
    <t xml:space="preserve"> Địa điểm </t>
  </si>
  <si>
    <t>Diện tích
(m2)</t>
  </si>
  <si>
    <t>phường Tân Bình, Tp.Dĩ An</t>
  </si>
  <si>
    <t>Giao Ban Quản lý dự án Đầu tư xây dụng tỉnh lập báo cáo đề xuất chủ trương đầu tư</t>
  </si>
  <si>
    <t>Năm 2022-2023 (Giai đoạn 1)</t>
  </si>
  <si>
    <t>Năm 2023-2025 (Giai đoạn 2)</t>
  </si>
  <si>
    <t>Năm 2023-2024 (Giai đoạn 2)</t>
  </si>
  <si>
    <t>Giao UBND thành phố Dĩ An lập báo cáo đề xuất chủ trương đầu tư</t>
  </si>
  <si>
    <t xml:space="preserve"> Năm 2024-2025 (Giai đoạn 2)</t>
  </si>
  <si>
    <t>Tổng (I+II+III)</t>
  </si>
  <si>
    <t>Thông báo chỉ đạo theo Công văn số 5272/UBND-KT ngày 07/10/2022</t>
  </si>
  <si>
    <t>Giao UBND tp Thủ Dầu Một rà soát nguồn vốn ngân sách cấp huyện để thực hiện</t>
  </si>
  <si>
    <t>Giao UBND thị xã Tân Uyên rà soát nguồn vốn ngân sách cấp huyện để thực hiện</t>
  </si>
  <si>
    <t>Giao UBND thị xã Bến Cát lập báo cáo đề xuất chủ trương đầu tư</t>
  </si>
  <si>
    <t>Kết quả thực hiện</t>
  </si>
  <si>
    <t>UBND thị xã Tân Uyên đang triển khai các bước về chủ trương đầu tư, lập 1/500</t>
  </si>
  <si>
    <t>UBND thành phố Thủ Dầu Một đang triển khai các bước về chủ trương đầu tư, lập 1/500</t>
  </si>
  <si>
    <t xml:space="preserve">BQLDA tỉnh và UBND tp TDM đang thực hiện tiếp nhận khu đất, triển khai các bước liên quan thực hiện dự án </t>
  </si>
  <si>
    <t xml:space="preserve">STNMT có Báo cáo số 4282/BC-STNMT ngày 21/11/2022 xin ý kiến Thường trực Tỉnh ủy chấp thuận chủ trương thực hiện 04 dự án khu tái định cư        (thực hiện Công văn số 5685/UBND-KT ngày 28/10/2022)
</t>
  </si>
  <si>
    <t xml:space="preserve"> DANH SÁCH THỰC HIỆN CÁC KHU TÁI ĐỊNH CƯ THUỘC KHU VỰC PHÍA NAM GIAI ĐOẠN 2022 - 2025 TRÊN ĐỊA BÀN TỈNH BÌNH DƯƠNG</t>
  </si>
  <si>
    <t>(Kèm theo Báo cáo số            /BC-STNMT ngày         /      /2022 của Sở Tài nguyên và Môi trường)</t>
  </si>
  <si>
    <t>Phụ lục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</si>
</sst>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_);_(* \(#,##0\);_(* &quot;-&quot;??_);_(@_)"/>
    <numFmt numFmtId="166" formatCode="#,##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0" xfId="0" applyFont="1"/>
    <xf numFmtId="0" fontId="3" fillId="0" borderId="5" xfId="0" applyFont="1" applyBorder="1" applyAlignment="1">
      <alignment horizontal="left"/>
    </xf>
    <xf numFmtId="3" fontId="4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/>
    <xf numFmtId="3" fontId="8" fillId="0" borderId="2" xfId="0" applyNumberFormat="1" applyFont="1" applyBorder="1" applyAlignment="1">
      <alignment vertical="center" wrapText="1"/>
    </xf>
    <xf numFmtId="0" fontId="4" fillId="0" borderId="0" xfId="0" applyFont="1" applyBorder="1"/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0" fontId="8" fillId="0" borderId="5" xfId="0" applyFont="1" applyBorder="1" applyAlignment="1">
      <alignment horizontal="left"/>
    </xf>
    <xf numFmtId="3" fontId="9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3" fontId="7" fillId="2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0" fillId="0" borderId="0" xfId="0" applyBorder="1"/>
    <xf numFmtId="3" fontId="7" fillId="2" borderId="0" xfId="0" applyNumberFormat="1" applyFont="1" applyFill="1" applyBorder="1" applyAlignment="1">
      <alignment vertical="center"/>
    </xf>
    <xf numFmtId="0" fontId="8" fillId="0" borderId="0" xfId="0" applyFont="1" applyBorder="1"/>
    <xf numFmtId="165" fontId="6" fillId="0" borderId="4" xfId="1" applyNumberFormat="1" applyFont="1" applyBorder="1" applyAlignment="1">
      <alignment vertical="center"/>
    </xf>
    <xf numFmtId="165" fontId="6" fillId="0" borderId="2" xfId="0" applyNumberFormat="1" applyFont="1" applyBorder="1"/>
    <xf numFmtId="165" fontId="6" fillId="0" borderId="2" xfId="1" applyNumberFormat="1" applyFont="1" applyBorder="1" applyAlignment="1">
      <alignment vertical="center"/>
    </xf>
    <xf numFmtId="3" fontId="7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/>
    <xf numFmtId="0" fontId="16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17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2" fillId="0" borderId="0" xfId="0" applyFont="1"/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32" sqref="A32:J32"/>
    </sheetView>
  </sheetViews>
  <sheetFormatPr defaultRowHeight="15"/>
  <cols>
    <col min="1" max="1" width="7.5703125" style="63" customWidth="1"/>
    <col min="2" max="2" width="22.5703125" style="63" customWidth="1"/>
    <col min="3" max="3" width="17.140625" style="63" customWidth="1"/>
    <col min="4" max="4" width="14.28515625" style="63" bestFit="1" customWidth="1"/>
    <col min="5" max="5" width="11.7109375" style="63" customWidth="1"/>
    <col min="6" max="6" width="8.7109375" style="63" customWidth="1"/>
    <col min="7" max="7" width="11.28515625" style="63" customWidth="1"/>
    <col min="8" max="8" width="11.5703125" style="63" customWidth="1"/>
    <col min="9" max="9" width="14" style="63" customWidth="1"/>
    <col min="10" max="10" width="18.7109375" style="63" customWidth="1"/>
    <col min="11" max="16384" width="9.140625" style="63"/>
  </cols>
  <sheetData>
    <row r="1" spans="1:10" ht="23.25" customHeight="1">
      <c r="A1" s="125" t="s">
        <v>125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32.25" customHeight="1">
      <c r="A2" s="133" t="s">
        <v>135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7" customHeight="1">
      <c r="A3" s="126" t="s">
        <v>0</v>
      </c>
      <c r="B3" s="127" t="s">
        <v>1</v>
      </c>
      <c r="C3" s="126" t="s">
        <v>2</v>
      </c>
      <c r="D3" s="128" t="s">
        <v>5</v>
      </c>
      <c r="E3" s="129" t="s">
        <v>94</v>
      </c>
      <c r="F3" s="128" t="s">
        <v>95</v>
      </c>
      <c r="G3" s="131" t="s">
        <v>96</v>
      </c>
      <c r="H3" s="132"/>
      <c r="I3" s="131" t="s">
        <v>97</v>
      </c>
      <c r="J3" s="132"/>
    </row>
    <row r="4" spans="1:10" ht="46.5" customHeight="1">
      <c r="A4" s="126"/>
      <c r="B4" s="127"/>
      <c r="C4" s="126"/>
      <c r="D4" s="128"/>
      <c r="E4" s="130"/>
      <c r="F4" s="128"/>
      <c r="G4" s="61" t="s">
        <v>98</v>
      </c>
      <c r="H4" s="61" t="s">
        <v>99</v>
      </c>
      <c r="I4" s="61" t="s">
        <v>98</v>
      </c>
      <c r="J4" s="61" t="s">
        <v>99</v>
      </c>
    </row>
    <row r="5" spans="1:10" ht="17.25" customHeight="1">
      <c r="A5" s="134" t="s">
        <v>126</v>
      </c>
      <c r="B5" s="135"/>
      <c r="C5" s="135"/>
      <c r="D5" s="135"/>
      <c r="E5" s="135"/>
      <c r="F5" s="135"/>
      <c r="G5" s="135"/>
      <c r="H5" s="135"/>
      <c r="I5" s="135"/>
      <c r="J5" s="136"/>
    </row>
    <row r="6" spans="1:10" ht="30">
      <c r="A6" s="20">
        <v>1</v>
      </c>
      <c r="B6" s="14" t="s">
        <v>100</v>
      </c>
      <c r="C6" s="14" t="s">
        <v>121</v>
      </c>
      <c r="D6" s="20"/>
      <c r="E6" s="20"/>
      <c r="F6" s="20">
        <v>205</v>
      </c>
      <c r="G6" s="20">
        <v>170</v>
      </c>
      <c r="H6" s="20"/>
      <c r="I6" s="20">
        <v>35</v>
      </c>
      <c r="J6" s="20"/>
    </row>
    <row r="7" spans="1:10" ht="18.75" customHeight="1">
      <c r="A7" s="20">
        <v>2</v>
      </c>
      <c r="B7" s="14" t="s">
        <v>101</v>
      </c>
      <c r="C7" s="14" t="s">
        <v>122</v>
      </c>
      <c r="D7" s="20"/>
      <c r="E7" s="20"/>
      <c r="F7" s="20">
        <v>183</v>
      </c>
      <c r="G7" s="20">
        <v>143</v>
      </c>
      <c r="H7" s="20"/>
      <c r="I7" s="20">
        <v>40</v>
      </c>
      <c r="J7" s="20"/>
    </row>
    <row r="8" spans="1:10" ht="30">
      <c r="A8" s="20">
        <v>3</v>
      </c>
      <c r="B8" s="14" t="s">
        <v>102</v>
      </c>
      <c r="C8" s="14" t="s">
        <v>123</v>
      </c>
      <c r="D8" s="20"/>
      <c r="E8" s="20"/>
      <c r="F8" s="20">
        <v>164</v>
      </c>
      <c r="G8" s="20">
        <v>25</v>
      </c>
      <c r="H8" s="20"/>
      <c r="I8" s="20">
        <v>139</v>
      </c>
      <c r="J8" s="20"/>
    </row>
    <row r="9" spans="1:10" ht="18.75" customHeight="1">
      <c r="A9" s="20">
        <v>4</v>
      </c>
      <c r="B9" s="14" t="s">
        <v>103</v>
      </c>
      <c r="C9" s="14" t="s">
        <v>124</v>
      </c>
      <c r="D9" s="20"/>
      <c r="E9" s="20"/>
      <c r="F9" s="20">
        <v>204</v>
      </c>
      <c r="G9" s="20">
        <v>0</v>
      </c>
      <c r="H9" s="20"/>
      <c r="I9" s="20">
        <v>204</v>
      </c>
      <c r="J9" s="20"/>
    </row>
    <row r="10" spans="1:10" s="64" customFormat="1">
      <c r="A10" s="60"/>
      <c r="B10" s="62" t="s">
        <v>104</v>
      </c>
      <c r="C10" s="60">
        <v>4</v>
      </c>
      <c r="D10" s="61">
        <v>75600</v>
      </c>
      <c r="E10" s="60"/>
      <c r="F10" s="55">
        <f>SUM(F6:F9)</f>
        <v>756</v>
      </c>
      <c r="G10" s="55">
        <f>SUM(G6:G9)</f>
        <v>338</v>
      </c>
      <c r="H10" s="61">
        <v>33800</v>
      </c>
      <c r="I10" s="55">
        <f>SUM(I6:I9)</f>
        <v>418</v>
      </c>
      <c r="J10" s="61">
        <v>41800</v>
      </c>
    </row>
    <row r="11" spans="1:10" ht="20.25" customHeight="1">
      <c r="A11" s="137" t="s">
        <v>105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2" spans="1:10">
      <c r="A12" s="13">
        <v>1</v>
      </c>
      <c r="B12" s="14" t="s">
        <v>106</v>
      </c>
      <c r="C12" s="65"/>
      <c r="D12" s="17">
        <v>5800</v>
      </c>
      <c r="E12" s="17"/>
      <c r="F12" s="17">
        <v>66</v>
      </c>
      <c r="G12" s="13">
        <v>41</v>
      </c>
      <c r="H12" s="17">
        <f>D12-J12</f>
        <v>3500</v>
      </c>
      <c r="I12" s="17">
        <v>25</v>
      </c>
      <c r="J12" s="17">
        <v>2300</v>
      </c>
    </row>
    <row r="13" spans="1:10" ht="30">
      <c r="A13" s="13">
        <v>2</v>
      </c>
      <c r="B13" s="14" t="s">
        <v>107</v>
      </c>
      <c r="C13" s="65"/>
      <c r="D13" s="13">
        <v>120</v>
      </c>
      <c r="E13" s="65"/>
      <c r="F13" s="17">
        <v>1</v>
      </c>
      <c r="G13" s="13">
        <v>0</v>
      </c>
      <c r="H13" s="17">
        <f>D13-J13</f>
        <v>0</v>
      </c>
      <c r="I13" s="17">
        <v>1</v>
      </c>
      <c r="J13" s="17">
        <v>120</v>
      </c>
    </row>
    <row r="14" spans="1:10">
      <c r="A14" s="13">
        <v>3</v>
      </c>
      <c r="B14" s="14" t="s">
        <v>108</v>
      </c>
      <c r="C14" s="65" t="s">
        <v>133</v>
      </c>
      <c r="D14" s="17">
        <v>1300</v>
      </c>
      <c r="E14" s="66"/>
      <c r="F14" s="17">
        <v>17</v>
      </c>
      <c r="G14" s="13">
        <v>10</v>
      </c>
      <c r="H14" s="17">
        <f>D14-J14</f>
        <v>700</v>
      </c>
      <c r="I14" s="17">
        <v>7</v>
      </c>
      <c r="J14" s="17">
        <v>600</v>
      </c>
    </row>
    <row r="15" spans="1:10">
      <c r="A15" s="13">
        <v>4</v>
      </c>
      <c r="B15" s="14" t="s">
        <v>109</v>
      </c>
      <c r="C15" s="65" t="s">
        <v>133</v>
      </c>
      <c r="D15" s="17">
        <v>3100</v>
      </c>
      <c r="E15" s="66"/>
      <c r="F15" s="17">
        <v>22</v>
      </c>
      <c r="G15" s="13">
        <v>0</v>
      </c>
      <c r="H15" s="17">
        <f t="shared" ref="H15:H21" si="0">D15-J15</f>
        <v>0</v>
      </c>
      <c r="I15" s="17">
        <v>22</v>
      </c>
      <c r="J15" s="17">
        <v>3100</v>
      </c>
    </row>
    <row r="16" spans="1:10" ht="45">
      <c r="A16" s="13">
        <v>5</v>
      </c>
      <c r="B16" s="14" t="s">
        <v>110</v>
      </c>
      <c r="C16" s="65"/>
      <c r="D16" s="17">
        <v>2500</v>
      </c>
      <c r="E16" s="66"/>
      <c r="F16" s="17">
        <v>39</v>
      </c>
      <c r="G16" s="13">
        <v>7</v>
      </c>
      <c r="H16" s="17">
        <f t="shared" si="0"/>
        <v>400</v>
      </c>
      <c r="I16" s="17">
        <v>32</v>
      </c>
      <c r="J16" s="17">
        <v>2100</v>
      </c>
    </row>
    <row r="17" spans="1:12">
      <c r="A17" s="13">
        <v>6</v>
      </c>
      <c r="B17" s="14" t="s">
        <v>111</v>
      </c>
      <c r="C17" s="65" t="s">
        <v>133</v>
      </c>
      <c r="D17" s="17">
        <v>10800</v>
      </c>
      <c r="E17" s="66"/>
      <c r="F17" s="17">
        <v>115</v>
      </c>
      <c r="G17" s="13">
        <v>80</v>
      </c>
      <c r="H17" s="17">
        <f t="shared" si="0"/>
        <v>7200</v>
      </c>
      <c r="I17" s="17">
        <v>35</v>
      </c>
      <c r="J17" s="17">
        <v>3600</v>
      </c>
    </row>
    <row r="18" spans="1:12" ht="30">
      <c r="A18" s="13">
        <v>7</v>
      </c>
      <c r="B18" s="14" t="s">
        <v>112</v>
      </c>
      <c r="C18" s="65" t="s">
        <v>134</v>
      </c>
      <c r="D18" s="17">
        <v>3700</v>
      </c>
      <c r="E18" s="66"/>
      <c r="F18" s="17">
        <v>25</v>
      </c>
      <c r="G18" s="13">
        <v>19</v>
      </c>
      <c r="H18" s="17">
        <f t="shared" si="0"/>
        <v>2900</v>
      </c>
      <c r="I18" s="17">
        <v>6</v>
      </c>
      <c r="J18" s="17">
        <v>800</v>
      </c>
    </row>
    <row r="19" spans="1:12" ht="29.25" customHeight="1">
      <c r="A19" s="13">
        <v>8</v>
      </c>
      <c r="B19" s="14" t="s">
        <v>113</v>
      </c>
      <c r="C19" s="65"/>
      <c r="D19" s="17">
        <v>6800</v>
      </c>
      <c r="E19" s="66"/>
      <c r="F19" s="17">
        <v>31</v>
      </c>
      <c r="G19" s="13">
        <v>29</v>
      </c>
      <c r="H19" s="17">
        <f t="shared" si="0"/>
        <v>6400</v>
      </c>
      <c r="I19" s="17">
        <v>2</v>
      </c>
      <c r="J19" s="17">
        <v>400</v>
      </c>
    </row>
    <row r="20" spans="1:12" ht="27.75" customHeight="1">
      <c r="A20" s="13">
        <v>9</v>
      </c>
      <c r="B20" s="14" t="s">
        <v>114</v>
      </c>
      <c r="C20" s="65"/>
      <c r="D20" s="17">
        <v>20000</v>
      </c>
      <c r="E20" s="66"/>
      <c r="F20" s="17">
        <v>192</v>
      </c>
      <c r="G20" s="13">
        <v>127</v>
      </c>
      <c r="H20" s="17">
        <f t="shared" si="0"/>
        <v>13600</v>
      </c>
      <c r="I20" s="17">
        <v>65</v>
      </c>
      <c r="J20" s="17">
        <v>6400</v>
      </c>
    </row>
    <row r="21" spans="1:12" ht="33" customHeight="1">
      <c r="A21" s="13">
        <v>10</v>
      </c>
      <c r="B21" s="14" t="s">
        <v>115</v>
      </c>
      <c r="C21" s="65"/>
      <c r="D21" s="17">
        <v>137300</v>
      </c>
      <c r="E21" s="66"/>
      <c r="F21" s="17">
        <v>1042</v>
      </c>
      <c r="G21" s="13">
        <v>865</v>
      </c>
      <c r="H21" s="17">
        <f t="shared" si="0"/>
        <v>113500</v>
      </c>
      <c r="I21" s="17">
        <f>F21-G21</f>
        <v>177</v>
      </c>
      <c r="J21" s="17">
        <v>23800</v>
      </c>
    </row>
    <row r="22" spans="1:12" ht="19.5" customHeight="1">
      <c r="A22" s="59"/>
      <c r="B22" s="62" t="s">
        <v>104</v>
      </c>
      <c r="C22" s="59">
        <v>10</v>
      </c>
      <c r="D22" s="55">
        <f>SUM(D12:D21)</f>
        <v>191420</v>
      </c>
      <c r="E22" s="55"/>
      <c r="F22" s="55">
        <f>SUM(F12:F21)</f>
        <v>1550</v>
      </c>
      <c r="G22" s="55">
        <f>SUM(G12:G21)</f>
        <v>1178</v>
      </c>
      <c r="H22" s="55">
        <f>SUM(H12:H21)</f>
        <v>148200</v>
      </c>
      <c r="I22" s="55">
        <f>SUM(I12:I21)</f>
        <v>372</v>
      </c>
      <c r="J22" s="55">
        <f>SUM(J12:J21)</f>
        <v>43220</v>
      </c>
    </row>
    <row r="23" spans="1:12" ht="21.75" customHeight="1">
      <c r="A23" s="137" t="s">
        <v>116</v>
      </c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2" ht="20.25" customHeight="1">
      <c r="A24" s="13">
        <v>1</v>
      </c>
      <c r="B24" s="14" t="s">
        <v>92</v>
      </c>
      <c r="C24" s="14" t="s">
        <v>55</v>
      </c>
      <c r="D24" s="17">
        <v>3144</v>
      </c>
      <c r="E24" s="66"/>
      <c r="F24" s="17">
        <v>44</v>
      </c>
      <c r="G24" s="13">
        <v>41</v>
      </c>
      <c r="H24" s="17">
        <f>D24-J24</f>
        <v>2909</v>
      </c>
      <c r="I24" s="17">
        <v>3</v>
      </c>
      <c r="J24" s="17">
        <v>235</v>
      </c>
    </row>
    <row r="25" spans="1:12" ht="30">
      <c r="A25" s="13">
        <v>2</v>
      </c>
      <c r="B25" s="14" t="s">
        <v>117</v>
      </c>
      <c r="C25" s="14" t="s">
        <v>55</v>
      </c>
      <c r="D25" s="17">
        <v>2189</v>
      </c>
      <c r="E25" s="66"/>
      <c r="F25" s="17">
        <v>21</v>
      </c>
      <c r="G25" s="13">
        <v>16</v>
      </c>
      <c r="H25" s="17">
        <f>D25-J25</f>
        <v>1740</v>
      </c>
      <c r="I25" s="17">
        <v>5</v>
      </c>
      <c r="J25" s="17">
        <v>449</v>
      </c>
    </row>
    <row r="26" spans="1:12" ht="30">
      <c r="A26" s="13">
        <v>3</v>
      </c>
      <c r="B26" s="14" t="s">
        <v>118</v>
      </c>
      <c r="C26" s="14" t="s">
        <v>131</v>
      </c>
      <c r="D26" s="17">
        <v>3101</v>
      </c>
      <c r="E26" s="66"/>
      <c r="F26" s="17">
        <v>35</v>
      </c>
      <c r="G26" s="13">
        <v>33</v>
      </c>
      <c r="H26" s="17">
        <f>D26-J26</f>
        <v>2913</v>
      </c>
      <c r="I26" s="17">
        <v>2</v>
      </c>
      <c r="J26" s="17">
        <v>188</v>
      </c>
    </row>
    <row r="27" spans="1:12" ht="30">
      <c r="A27" s="13">
        <v>4</v>
      </c>
      <c r="B27" s="14" t="s">
        <v>89</v>
      </c>
      <c r="C27" s="14" t="s">
        <v>90</v>
      </c>
      <c r="D27" s="17">
        <v>6371</v>
      </c>
      <c r="E27" s="66"/>
      <c r="F27" s="17">
        <v>71</v>
      </c>
      <c r="G27" s="13">
        <v>31</v>
      </c>
      <c r="H27" s="17">
        <f>D27-J27</f>
        <v>3056</v>
      </c>
      <c r="I27" s="17">
        <v>40</v>
      </c>
      <c r="J27" s="17">
        <v>3315</v>
      </c>
    </row>
    <row r="28" spans="1:12" ht="30">
      <c r="A28" s="13">
        <v>5</v>
      </c>
      <c r="B28" s="14" t="s">
        <v>150</v>
      </c>
      <c r="C28" s="14" t="s">
        <v>151</v>
      </c>
      <c r="D28" s="17">
        <v>10700</v>
      </c>
      <c r="E28" s="66"/>
      <c r="F28" s="17">
        <v>49</v>
      </c>
      <c r="G28" s="13"/>
      <c r="H28" s="17"/>
      <c r="I28" s="17"/>
      <c r="J28" s="17"/>
      <c r="K28" s="98"/>
      <c r="L28" s="98"/>
    </row>
    <row r="29" spans="1:12" ht="30">
      <c r="A29" s="13">
        <v>6</v>
      </c>
      <c r="B29" s="14" t="s">
        <v>152</v>
      </c>
      <c r="C29" s="14" t="s">
        <v>153</v>
      </c>
      <c r="D29" s="17">
        <v>10540</v>
      </c>
      <c r="E29" s="66"/>
      <c r="F29" s="17">
        <v>48</v>
      </c>
      <c r="G29" s="13"/>
      <c r="H29" s="17"/>
      <c r="I29" s="17"/>
      <c r="J29" s="17"/>
    </row>
    <row r="30" spans="1:12" ht="30">
      <c r="A30" s="13">
        <v>7</v>
      </c>
      <c r="B30" s="14" t="s">
        <v>89</v>
      </c>
      <c r="C30" s="14" t="s">
        <v>90</v>
      </c>
      <c r="D30" s="17">
        <v>70660</v>
      </c>
      <c r="E30" s="66"/>
      <c r="F30" s="17">
        <v>324</v>
      </c>
      <c r="G30" s="13"/>
      <c r="H30" s="17"/>
      <c r="I30" s="17"/>
      <c r="J30" s="17"/>
    </row>
    <row r="31" spans="1:12" ht="21.75" customHeight="1">
      <c r="A31" s="67"/>
      <c r="B31" s="62" t="s">
        <v>104</v>
      </c>
      <c r="C31" s="62">
        <v>7</v>
      </c>
      <c r="D31" s="55">
        <f>SUM(D24:D30)</f>
        <v>106705</v>
      </c>
      <c r="E31" s="68"/>
      <c r="F31" s="55">
        <f>SUM(F24:F30)</f>
        <v>592</v>
      </c>
      <c r="G31" s="55">
        <f>SUM(G24:G27)</f>
        <v>121</v>
      </c>
      <c r="H31" s="55">
        <f>SUM(H24:H27)</f>
        <v>10618</v>
      </c>
      <c r="I31" s="55">
        <f>SUM(I24:I27)</f>
        <v>50</v>
      </c>
      <c r="J31" s="55">
        <f>SUM(J24:J27)</f>
        <v>4187</v>
      </c>
    </row>
    <row r="32" spans="1:12">
      <c r="A32" s="134" t="s">
        <v>127</v>
      </c>
      <c r="B32" s="138"/>
      <c r="C32" s="138"/>
      <c r="D32" s="138"/>
      <c r="E32" s="138"/>
      <c r="F32" s="138"/>
      <c r="G32" s="138"/>
      <c r="H32" s="138"/>
      <c r="I32" s="138"/>
      <c r="J32" s="139"/>
    </row>
    <row r="33" spans="1:10" ht="30">
      <c r="A33" s="20">
        <v>1</v>
      </c>
      <c r="B33" s="21" t="s">
        <v>119</v>
      </c>
      <c r="C33" s="21" t="s">
        <v>120</v>
      </c>
      <c r="D33" s="56">
        <v>18433.38</v>
      </c>
      <c r="E33" s="20"/>
      <c r="F33" s="20">
        <v>142</v>
      </c>
      <c r="G33" s="20">
        <v>60</v>
      </c>
      <c r="H33" s="57">
        <v>8708.1</v>
      </c>
      <c r="I33" s="20">
        <v>82</v>
      </c>
      <c r="J33" s="56">
        <f>D33-H33</f>
        <v>9725.2800000000007</v>
      </c>
    </row>
    <row r="34" spans="1:10" ht="23.25" customHeight="1">
      <c r="A34" s="20"/>
      <c r="B34" s="62" t="s">
        <v>104</v>
      </c>
      <c r="C34" s="62">
        <v>1</v>
      </c>
      <c r="D34" s="72">
        <v>18433.38</v>
      </c>
      <c r="E34" s="20"/>
      <c r="F34" s="62">
        <v>142</v>
      </c>
      <c r="G34" s="62">
        <v>60</v>
      </c>
      <c r="H34" s="75">
        <v>8708.1</v>
      </c>
      <c r="I34" s="62">
        <v>82</v>
      </c>
      <c r="J34" s="72">
        <v>9725.2800000000007</v>
      </c>
    </row>
    <row r="35" spans="1:10" ht="17.25" customHeight="1">
      <c r="A35" s="134" t="s">
        <v>128</v>
      </c>
      <c r="B35" s="138"/>
      <c r="C35" s="138"/>
      <c r="D35" s="138"/>
      <c r="E35" s="138"/>
      <c r="F35" s="138"/>
      <c r="G35" s="138"/>
      <c r="H35" s="138"/>
      <c r="I35" s="138"/>
      <c r="J35" s="139"/>
    </row>
    <row r="36" spans="1:10" ht="30">
      <c r="A36" s="13">
        <v>1</v>
      </c>
      <c r="B36" s="21" t="s">
        <v>36</v>
      </c>
      <c r="C36" s="21" t="s">
        <v>37</v>
      </c>
      <c r="D36" s="17">
        <v>36472.400000000001</v>
      </c>
      <c r="E36" s="52">
        <v>19257.7</v>
      </c>
      <c r="F36" s="17">
        <v>122</v>
      </c>
      <c r="G36" s="17">
        <v>25</v>
      </c>
      <c r="H36" s="52">
        <v>4113.3</v>
      </c>
      <c r="I36" s="17">
        <v>97</v>
      </c>
      <c r="J36" s="52">
        <f>E36-H36</f>
        <v>15144.400000000001</v>
      </c>
    </row>
    <row r="37" spans="1:10" ht="30">
      <c r="A37" s="13">
        <v>2</v>
      </c>
      <c r="B37" s="21" t="s">
        <v>38</v>
      </c>
      <c r="C37" s="21" t="s">
        <v>39</v>
      </c>
      <c r="D37" s="17">
        <v>23147</v>
      </c>
      <c r="E37" s="52">
        <v>13253.5</v>
      </c>
      <c r="F37" s="17">
        <v>130</v>
      </c>
      <c r="G37" s="17">
        <v>0</v>
      </c>
      <c r="H37" s="17">
        <v>0</v>
      </c>
      <c r="I37" s="17">
        <v>130</v>
      </c>
      <c r="J37" s="52">
        <f>E37-H37</f>
        <v>13253.5</v>
      </c>
    </row>
    <row r="38" spans="1:10">
      <c r="A38" s="59"/>
      <c r="B38" s="62" t="s">
        <v>104</v>
      </c>
      <c r="C38" s="62">
        <v>2</v>
      </c>
      <c r="D38" s="55">
        <f>D37+D36</f>
        <v>59619.4</v>
      </c>
      <c r="E38" s="55"/>
      <c r="F38" s="55">
        <f>F37+F36</f>
        <v>252</v>
      </c>
      <c r="G38" s="55">
        <f>G37+G36</f>
        <v>25</v>
      </c>
      <c r="H38" s="55">
        <f>H37+H36</f>
        <v>4113.3</v>
      </c>
      <c r="I38" s="55">
        <f>I37+I36</f>
        <v>227</v>
      </c>
      <c r="J38" s="55">
        <f>J37+J36</f>
        <v>28397.9</v>
      </c>
    </row>
    <row r="39" spans="1:10" s="79" customFormat="1" ht="31.5" customHeight="1">
      <c r="A39" s="76"/>
      <c r="B39" s="74" t="s">
        <v>136</v>
      </c>
      <c r="C39" s="74">
        <f>C10+C22+C31+C34+C38</f>
        <v>24</v>
      </c>
      <c r="D39" s="77">
        <f>D10+D22+D31+D34+D38</f>
        <v>451777.78</v>
      </c>
      <c r="E39" s="76"/>
      <c r="F39" s="78">
        <f>F10+F22+F31+F34+F38</f>
        <v>3292</v>
      </c>
      <c r="G39" s="78">
        <f t="shared" ref="G39:J39" si="1">G10+G22+G31+G34+G38</f>
        <v>1722</v>
      </c>
      <c r="H39" s="78">
        <f t="shared" si="1"/>
        <v>205439.4</v>
      </c>
      <c r="I39" s="78">
        <f t="shared" si="1"/>
        <v>1149</v>
      </c>
      <c r="J39" s="78">
        <f t="shared" si="1"/>
        <v>127330.18</v>
      </c>
    </row>
  </sheetData>
  <mergeCells count="15">
    <mergeCell ref="A5:J5"/>
    <mergeCell ref="A11:J11"/>
    <mergeCell ref="A23:J23"/>
    <mergeCell ref="A32:J32"/>
    <mergeCell ref="A35:J35"/>
    <mergeCell ref="A1:J1"/>
    <mergeCell ref="A3:A4"/>
    <mergeCell ref="B3:B4"/>
    <mergeCell ref="C3:C4"/>
    <mergeCell ref="D3:D4"/>
    <mergeCell ref="E3:E4"/>
    <mergeCell ref="F3:F4"/>
    <mergeCell ref="G3:H3"/>
    <mergeCell ref="I3:J3"/>
    <mergeCell ref="A2:J2"/>
  </mergeCells>
  <pageMargins left="0.7" right="0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2" zoomScale="90" zoomScaleNormal="90" workbookViewId="0">
      <selection activeCell="H6" sqref="H6"/>
    </sheetView>
  </sheetViews>
  <sheetFormatPr defaultColWidth="9.140625" defaultRowHeight="15"/>
  <cols>
    <col min="1" max="1" width="5.5703125" customWidth="1"/>
    <col min="2" max="2" width="33" customWidth="1"/>
    <col min="3" max="3" width="23.42578125" customWidth="1"/>
    <col min="4" max="4" width="15.85546875" customWidth="1"/>
    <col min="5" max="5" width="10.5703125" customWidth="1"/>
    <col min="6" max="6" width="21" hidden="1" customWidth="1"/>
    <col min="7" max="7" width="23.140625" hidden="1" customWidth="1"/>
    <col min="8" max="8" width="21.28515625" bestFit="1" customWidth="1"/>
    <col min="9" max="9" width="23.140625" style="119" customWidth="1"/>
    <col min="10" max="10" width="36.85546875" customWidth="1"/>
    <col min="11" max="11" width="17.42578125" bestFit="1" customWidth="1"/>
  </cols>
  <sheetData>
    <row r="1" spans="1:11" ht="18" customHeight="1">
      <c r="A1" s="152" t="s">
        <v>198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s="124" customFormat="1" ht="29.25" customHeight="1">
      <c r="A2" s="152" t="s">
        <v>196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1" ht="28.5" customHeight="1">
      <c r="A3" s="133" t="s">
        <v>197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s="120" customFormat="1" ht="61.5" customHeight="1">
      <c r="A4" s="1" t="s">
        <v>0</v>
      </c>
      <c r="B4" s="85" t="s">
        <v>92</v>
      </c>
      <c r="C4" s="85" t="s">
        <v>177</v>
      </c>
      <c r="D4" s="4" t="s">
        <v>178</v>
      </c>
      <c r="E4" s="4" t="s">
        <v>9</v>
      </c>
      <c r="F4" s="85" t="s">
        <v>141</v>
      </c>
      <c r="G4" s="34" t="s">
        <v>88</v>
      </c>
      <c r="H4" s="24" t="s">
        <v>91</v>
      </c>
      <c r="I4" s="85" t="s">
        <v>187</v>
      </c>
      <c r="J4" s="85" t="s">
        <v>191</v>
      </c>
    </row>
    <row r="5" spans="1:11" s="30" customFormat="1" ht="36.75" customHeight="1">
      <c r="A5" s="24" t="s">
        <v>52</v>
      </c>
      <c r="B5" s="148" t="s">
        <v>163</v>
      </c>
      <c r="C5" s="149"/>
      <c r="D5" s="112">
        <f>SUM(D6:D11)</f>
        <v>97011.700000000012</v>
      </c>
      <c r="E5" s="112">
        <f>SUM(E6:E11)</f>
        <v>538.95388888888897</v>
      </c>
      <c r="F5" s="107"/>
      <c r="G5" s="108">
        <f>SUM(G6:G11)</f>
        <v>97011700000</v>
      </c>
      <c r="H5" s="107"/>
      <c r="I5" s="117"/>
      <c r="J5" s="107"/>
    </row>
    <row r="6" spans="1:11" s="10" customFormat="1" ht="81" customHeight="1">
      <c r="A6" s="5">
        <v>1</v>
      </c>
      <c r="B6" s="121" t="s">
        <v>44</v>
      </c>
      <c r="C6" s="121" t="s">
        <v>164</v>
      </c>
      <c r="D6" s="15">
        <v>40000</v>
      </c>
      <c r="E6" s="113">
        <f>(D6/45)/4</f>
        <v>222.22222222222223</v>
      </c>
      <c r="F6" s="122" t="s">
        <v>148</v>
      </c>
      <c r="G6" s="36">
        <v>40000000000</v>
      </c>
      <c r="H6" s="5" t="s">
        <v>159</v>
      </c>
      <c r="I6" s="121" t="s">
        <v>188</v>
      </c>
      <c r="J6" s="121" t="s">
        <v>193</v>
      </c>
    </row>
    <row r="7" spans="1:11" s="10" customFormat="1" ht="48.75" customHeight="1">
      <c r="A7" s="5">
        <v>2</v>
      </c>
      <c r="B7" s="6" t="s">
        <v>21</v>
      </c>
      <c r="C7" s="6" t="s">
        <v>165</v>
      </c>
      <c r="D7" s="113">
        <v>9334.5</v>
      </c>
      <c r="E7" s="113">
        <f t="shared" ref="E7:E11" si="0">(D7/45)/4</f>
        <v>51.858333333333334</v>
      </c>
      <c r="F7" s="5" t="s">
        <v>143</v>
      </c>
      <c r="G7" s="15">
        <v>9334500000</v>
      </c>
      <c r="H7" s="5" t="s">
        <v>159</v>
      </c>
      <c r="I7" s="140" t="s">
        <v>189</v>
      </c>
      <c r="J7" s="140" t="s">
        <v>192</v>
      </c>
      <c r="K7" s="12"/>
    </row>
    <row r="8" spans="1:11" s="10" customFormat="1" ht="30">
      <c r="A8" s="5">
        <v>3</v>
      </c>
      <c r="B8" s="6" t="s">
        <v>23</v>
      </c>
      <c r="C8" s="6" t="s">
        <v>166</v>
      </c>
      <c r="D8" s="113">
        <v>13598.1</v>
      </c>
      <c r="E8" s="113">
        <f t="shared" si="0"/>
        <v>75.545000000000002</v>
      </c>
      <c r="F8" s="5" t="s">
        <v>143</v>
      </c>
      <c r="G8" s="15">
        <v>13598100000</v>
      </c>
      <c r="H8" s="5" t="s">
        <v>159</v>
      </c>
      <c r="I8" s="141"/>
      <c r="J8" s="141"/>
    </row>
    <row r="9" spans="1:11" s="10" customFormat="1" ht="28.5" customHeight="1">
      <c r="A9" s="5">
        <v>4</v>
      </c>
      <c r="B9" s="6" t="s">
        <v>25</v>
      </c>
      <c r="C9" s="6" t="s">
        <v>167</v>
      </c>
      <c r="D9" s="113">
        <v>11900</v>
      </c>
      <c r="E9" s="113">
        <f t="shared" si="0"/>
        <v>66.111111111111114</v>
      </c>
      <c r="F9" s="5" t="s">
        <v>143</v>
      </c>
      <c r="G9" s="15">
        <v>11900000000</v>
      </c>
      <c r="H9" s="5" t="s">
        <v>159</v>
      </c>
      <c r="I9" s="141"/>
      <c r="J9" s="141"/>
    </row>
    <row r="10" spans="1:11" s="10" customFormat="1" ht="30">
      <c r="A10" s="5">
        <v>5</v>
      </c>
      <c r="B10" s="6" t="s">
        <v>27</v>
      </c>
      <c r="C10" s="6" t="s">
        <v>168</v>
      </c>
      <c r="D10" s="113">
        <v>3853.8</v>
      </c>
      <c r="E10" s="113">
        <f t="shared" si="0"/>
        <v>21.41</v>
      </c>
      <c r="F10" s="5" t="s">
        <v>143</v>
      </c>
      <c r="G10" s="15">
        <v>3853800000</v>
      </c>
      <c r="H10" s="5" t="s">
        <v>159</v>
      </c>
      <c r="I10" s="141"/>
      <c r="J10" s="141"/>
    </row>
    <row r="11" spans="1:11" s="10" customFormat="1" ht="30">
      <c r="A11" s="5">
        <v>6</v>
      </c>
      <c r="B11" s="6" t="s">
        <v>31</v>
      </c>
      <c r="C11" s="6" t="s">
        <v>169</v>
      </c>
      <c r="D11" s="113">
        <v>18325.3</v>
      </c>
      <c r="E11" s="113">
        <f t="shared" si="0"/>
        <v>101.80722222222222</v>
      </c>
      <c r="F11" s="5" t="s">
        <v>143</v>
      </c>
      <c r="G11" s="15">
        <v>18325300000</v>
      </c>
      <c r="H11" s="5" t="s">
        <v>159</v>
      </c>
      <c r="I11" s="142"/>
      <c r="J11" s="142"/>
    </row>
    <row r="12" spans="1:11" s="30" customFormat="1" ht="34.5" customHeight="1">
      <c r="A12" s="24" t="s">
        <v>53</v>
      </c>
      <c r="B12" s="148" t="s">
        <v>170</v>
      </c>
      <c r="C12" s="149"/>
      <c r="D12" s="112">
        <f>SUM(D13:D18)</f>
        <v>1513004</v>
      </c>
      <c r="E12" s="112">
        <f>SUM(E13:E18)</f>
        <v>6738.9111111111115</v>
      </c>
      <c r="F12" s="107"/>
      <c r="G12" s="108">
        <f>SUM(G13:G18)</f>
        <v>1487646000000</v>
      </c>
      <c r="H12" s="107"/>
      <c r="I12" s="117"/>
      <c r="J12" s="117"/>
    </row>
    <row r="13" spans="1:11" s="10" customFormat="1" ht="93" customHeight="1">
      <c r="A13" s="5">
        <v>1</v>
      </c>
      <c r="B13" s="121" t="s">
        <v>46</v>
      </c>
      <c r="C13" s="121" t="s">
        <v>164</v>
      </c>
      <c r="D13" s="15">
        <v>50501</v>
      </c>
      <c r="E13" s="113">
        <f>(D13/45)/4</f>
        <v>280.56111111111113</v>
      </c>
      <c r="F13" s="122" t="s">
        <v>143</v>
      </c>
      <c r="G13" s="36">
        <v>50501000000</v>
      </c>
      <c r="H13" s="5" t="s">
        <v>156</v>
      </c>
      <c r="I13" s="140" t="s">
        <v>180</v>
      </c>
      <c r="J13" s="121" t="s">
        <v>194</v>
      </c>
    </row>
    <row r="14" spans="1:11" s="10" customFormat="1" ht="32.25" customHeight="1">
      <c r="A14" s="150">
        <v>2</v>
      </c>
      <c r="B14" s="140" t="s">
        <v>54</v>
      </c>
      <c r="C14" s="140" t="s">
        <v>171</v>
      </c>
      <c r="D14" s="114">
        <v>236400</v>
      </c>
      <c r="E14" s="113">
        <f>(D14/45)/4</f>
        <v>1313.3333333333333</v>
      </c>
      <c r="F14" s="5" t="s">
        <v>143</v>
      </c>
      <c r="G14" s="36">
        <v>236400000000</v>
      </c>
      <c r="H14" s="122" t="s">
        <v>181</v>
      </c>
      <c r="I14" s="141"/>
      <c r="J14" s="140" t="s">
        <v>195</v>
      </c>
      <c r="K14" s="123"/>
    </row>
    <row r="15" spans="1:11" s="10" customFormat="1" ht="39" customHeight="1">
      <c r="A15" s="151"/>
      <c r="B15" s="142"/>
      <c r="C15" s="142"/>
      <c r="D15" s="114">
        <v>163600</v>
      </c>
      <c r="E15" s="113">
        <f>(D15/45)/4</f>
        <v>908.88888888888891</v>
      </c>
      <c r="F15" s="5" t="s">
        <v>143</v>
      </c>
      <c r="G15" s="36">
        <v>138242000000</v>
      </c>
      <c r="H15" s="122" t="s">
        <v>182</v>
      </c>
      <c r="I15" s="141"/>
      <c r="J15" s="146"/>
    </row>
    <row r="16" spans="1:11" s="10" customFormat="1" ht="51" customHeight="1">
      <c r="A16" s="5">
        <v>3</v>
      </c>
      <c r="B16" s="6" t="s">
        <v>71</v>
      </c>
      <c r="C16" s="6" t="s">
        <v>172</v>
      </c>
      <c r="D16" s="53">
        <v>462503</v>
      </c>
      <c r="E16" s="113">
        <f>(D16/45)/4</f>
        <v>2569.4611111111112</v>
      </c>
      <c r="F16" s="122" t="s">
        <v>142</v>
      </c>
      <c r="G16" s="36">
        <v>462503000000</v>
      </c>
      <c r="H16" s="122" t="s">
        <v>183</v>
      </c>
      <c r="I16" s="141"/>
      <c r="J16" s="146"/>
    </row>
    <row r="17" spans="1:11" s="10" customFormat="1" ht="56.25" customHeight="1">
      <c r="A17" s="150">
        <v>4</v>
      </c>
      <c r="B17" s="140" t="s">
        <v>82</v>
      </c>
      <c r="C17" s="140" t="s">
        <v>168</v>
      </c>
      <c r="D17" s="115">
        <v>300000</v>
      </c>
      <c r="E17" s="113">
        <f t="shared" ref="E17" si="1">(D17/45)/4</f>
        <v>1666.6666666666667</v>
      </c>
      <c r="F17" s="5" t="s">
        <v>143</v>
      </c>
      <c r="G17" s="36">
        <v>300000000000</v>
      </c>
      <c r="H17" s="5" t="s">
        <v>156</v>
      </c>
      <c r="I17" s="141"/>
      <c r="J17" s="146"/>
    </row>
    <row r="18" spans="1:11" s="10" customFormat="1" ht="66.75" customHeight="1">
      <c r="A18" s="151"/>
      <c r="B18" s="142"/>
      <c r="C18" s="142"/>
      <c r="D18" s="115">
        <v>300000</v>
      </c>
      <c r="E18" s="113"/>
      <c r="F18" s="122" t="s">
        <v>157</v>
      </c>
      <c r="G18" s="36">
        <v>300000000000</v>
      </c>
      <c r="H18" s="5"/>
      <c r="I18" s="142"/>
      <c r="J18" s="147"/>
    </row>
    <row r="19" spans="1:11" s="30" customFormat="1" ht="30" customHeight="1">
      <c r="A19" s="24" t="s">
        <v>62</v>
      </c>
      <c r="B19" s="148" t="s">
        <v>173</v>
      </c>
      <c r="C19" s="149"/>
      <c r="D19" s="112">
        <f>SUM(D20:D27)</f>
        <v>2730920.9</v>
      </c>
      <c r="E19" s="112">
        <f>SUM(E20:E27)</f>
        <v>15171.782777777778</v>
      </c>
      <c r="F19" s="107"/>
      <c r="G19" s="108">
        <f>SUM(G20:G27)</f>
        <v>2730920900000</v>
      </c>
      <c r="H19" s="107"/>
      <c r="I19" s="117"/>
      <c r="J19" s="117"/>
    </row>
    <row r="20" spans="1:11" s="10" customFormat="1" ht="76.5" customHeight="1">
      <c r="A20" s="5">
        <v>1</v>
      </c>
      <c r="B20" s="121" t="s">
        <v>47</v>
      </c>
      <c r="C20" s="121" t="s">
        <v>179</v>
      </c>
      <c r="D20" s="113">
        <v>300000</v>
      </c>
      <c r="E20" s="113">
        <f>(D20/45)/4</f>
        <v>1666.6666666666667</v>
      </c>
      <c r="F20" s="122" t="s">
        <v>142</v>
      </c>
      <c r="G20" s="36">
        <v>300000000000</v>
      </c>
      <c r="H20" s="5" t="s">
        <v>160</v>
      </c>
      <c r="I20" s="121" t="s">
        <v>184</v>
      </c>
      <c r="J20" s="121" t="s">
        <v>184</v>
      </c>
    </row>
    <row r="21" spans="1:11" s="10" customFormat="1" ht="186.75" customHeight="1">
      <c r="A21" s="5">
        <v>2</v>
      </c>
      <c r="B21" s="6" t="s">
        <v>145</v>
      </c>
      <c r="C21" s="6" t="s">
        <v>174</v>
      </c>
      <c r="D21" s="113">
        <v>700000</v>
      </c>
      <c r="E21" s="113">
        <f>(D21/45)/4</f>
        <v>3888.8888888888887</v>
      </c>
      <c r="F21" s="5" t="s">
        <v>143</v>
      </c>
      <c r="G21" s="36">
        <v>700000000000</v>
      </c>
      <c r="H21" s="122" t="s">
        <v>185</v>
      </c>
      <c r="I21" s="121" t="s">
        <v>190</v>
      </c>
      <c r="J21" s="121" t="s">
        <v>195</v>
      </c>
    </row>
    <row r="22" spans="1:11" s="10" customFormat="1" ht="30">
      <c r="A22" s="5">
        <v>3</v>
      </c>
      <c r="B22" s="6" t="s">
        <v>17</v>
      </c>
      <c r="C22" s="6" t="s">
        <v>172</v>
      </c>
      <c r="D22" s="113">
        <v>91907.4</v>
      </c>
      <c r="E22" s="113">
        <f>(D22/45)/4</f>
        <v>510.59666666666664</v>
      </c>
      <c r="F22" s="5" t="s">
        <v>143</v>
      </c>
      <c r="G22" s="36">
        <v>91907400000</v>
      </c>
      <c r="H22" s="122" t="s">
        <v>185</v>
      </c>
      <c r="I22" s="140" t="s">
        <v>189</v>
      </c>
      <c r="J22" s="140" t="s">
        <v>192</v>
      </c>
    </row>
    <row r="23" spans="1:11" s="10" customFormat="1" ht="48.75" customHeight="1">
      <c r="A23" s="5">
        <v>4</v>
      </c>
      <c r="B23" s="6" t="s">
        <v>18</v>
      </c>
      <c r="C23" s="6" t="s">
        <v>175</v>
      </c>
      <c r="D23" s="113">
        <v>48937</v>
      </c>
      <c r="E23" s="113">
        <f>(D23/45)/4</f>
        <v>271.87222222222221</v>
      </c>
      <c r="F23" s="5" t="s">
        <v>143</v>
      </c>
      <c r="G23" s="36">
        <v>48937000000</v>
      </c>
      <c r="H23" s="122" t="s">
        <v>185</v>
      </c>
      <c r="I23" s="141"/>
      <c r="J23" s="141"/>
    </row>
    <row r="24" spans="1:11" s="10" customFormat="1" ht="45">
      <c r="A24" s="5">
        <v>5</v>
      </c>
      <c r="B24" s="6" t="s">
        <v>20</v>
      </c>
      <c r="C24" s="6" t="s">
        <v>175</v>
      </c>
      <c r="D24" s="113">
        <v>190076.5</v>
      </c>
      <c r="E24" s="113">
        <f>(D24/45)/4</f>
        <v>1055.9805555555556</v>
      </c>
      <c r="F24" s="122" t="s">
        <v>144</v>
      </c>
      <c r="G24" s="36">
        <v>190076500000</v>
      </c>
      <c r="H24" s="122" t="s">
        <v>185</v>
      </c>
      <c r="I24" s="141"/>
      <c r="J24" s="141"/>
      <c r="K24" s="12"/>
    </row>
    <row r="25" spans="1:11" s="10" customFormat="1" ht="30">
      <c r="A25" s="5">
        <v>6</v>
      </c>
      <c r="B25" s="6" t="s">
        <v>74</v>
      </c>
      <c r="C25" s="6" t="s">
        <v>176</v>
      </c>
      <c r="D25" s="113">
        <v>370000</v>
      </c>
      <c r="E25" s="113">
        <f t="shared" ref="E25:E27" si="2">(D25/45)/4</f>
        <v>2055.5555555555557</v>
      </c>
      <c r="F25" s="5" t="s">
        <v>143</v>
      </c>
      <c r="G25" s="36">
        <v>370000000000</v>
      </c>
      <c r="H25" s="5" t="s">
        <v>162</v>
      </c>
      <c r="I25" s="141"/>
      <c r="J25" s="141"/>
    </row>
    <row r="26" spans="1:11" s="10" customFormat="1" ht="30">
      <c r="A26" s="5">
        <v>7</v>
      </c>
      <c r="B26" s="6" t="s">
        <v>76</v>
      </c>
      <c r="C26" s="6" t="s">
        <v>176</v>
      </c>
      <c r="D26" s="113">
        <v>430000</v>
      </c>
      <c r="E26" s="113">
        <f t="shared" si="2"/>
        <v>2388.8888888888887</v>
      </c>
      <c r="F26" s="122" t="s">
        <v>146</v>
      </c>
      <c r="G26" s="36">
        <v>430000000000</v>
      </c>
      <c r="H26" s="5" t="s">
        <v>162</v>
      </c>
      <c r="I26" s="141"/>
      <c r="J26" s="141"/>
      <c r="K26" s="12"/>
    </row>
    <row r="27" spans="1:11" s="10" customFormat="1" ht="45">
      <c r="A27" s="5">
        <v>8</v>
      </c>
      <c r="B27" s="6" t="s">
        <v>77</v>
      </c>
      <c r="C27" s="6" t="s">
        <v>165</v>
      </c>
      <c r="D27" s="113">
        <v>600000</v>
      </c>
      <c r="E27" s="113">
        <f t="shared" si="2"/>
        <v>3333.3333333333335</v>
      </c>
      <c r="F27" s="122" t="s">
        <v>147</v>
      </c>
      <c r="G27" s="36">
        <v>600000000000</v>
      </c>
      <c r="H27" s="5" t="s">
        <v>162</v>
      </c>
      <c r="I27" s="142"/>
      <c r="J27" s="142"/>
    </row>
    <row r="28" spans="1:11" s="111" customFormat="1" ht="18.75">
      <c r="A28" s="143" t="s">
        <v>186</v>
      </c>
      <c r="B28" s="144"/>
      <c r="C28" s="145"/>
      <c r="D28" s="116">
        <f>D5+D12+D19</f>
        <v>4340936.5999999996</v>
      </c>
      <c r="E28" s="116">
        <f>E5+E12+E19</f>
        <v>22449.64777777778</v>
      </c>
      <c r="F28" s="109"/>
      <c r="G28" s="78">
        <f>G5+G12+G19</f>
        <v>4315578600000</v>
      </c>
      <c r="H28" s="74"/>
      <c r="I28" s="118"/>
      <c r="J28" s="110"/>
    </row>
  </sheetData>
  <mergeCells count="19">
    <mergeCell ref="A2:J2"/>
    <mergeCell ref="I13:I18"/>
    <mergeCell ref="I7:I11"/>
    <mergeCell ref="A1:J1"/>
    <mergeCell ref="I22:I27"/>
    <mergeCell ref="J7:J11"/>
    <mergeCell ref="J22:J27"/>
    <mergeCell ref="A28:C28"/>
    <mergeCell ref="A3:J3"/>
    <mergeCell ref="J14:J18"/>
    <mergeCell ref="B5:C5"/>
    <mergeCell ref="B12:C12"/>
    <mergeCell ref="B19:C19"/>
    <mergeCell ref="A14:A15"/>
    <mergeCell ref="B14:B15"/>
    <mergeCell ref="C14:C15"/>
    <mergeCell ref="A17:A18"/>
    <mergeCell ref="B17:B18"/>
    <mergeCell ref="C17:C18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A30" sqref="A30:XFD32"/>
    </sheetView>
  </sheetViews>
  <sheetFormatPr defaultColWidth="9.140625" defaultRowHeight="15"/>
  <cols>
    <col min="1" max="1" width="5.5703125" style="23" customWidth="1"/>
    <col min="2" max="2" width="19.5703125" style="10" customWidth="1"/>
    <col min="3" max="3" width="13.7109375" style="10" customWidth="1"/>
    <col min="4" max="4" width="15" style="71" customWidth="1"/>
    <col min="5" max="5" width="12.85546875" style="10" customWidth="1"/>
    <col min="6" max="6" width="8.5703125" style="10" customWidth="1"/>
    <col min="7" max="7" width="0.5703125" style="10" hidden="1" customWidth="1"/>
    <col min="8" max="8" width="21.140625" style="10" customWidth="1"/>
    <col min="9" max="9" width="21" style="10" customWidth="1"/>
    <col min="10" max="10" width="23.140625" style="10" customWidth="1"/>
    <col min="11" max="11" width="21.28515625" style="10" bestFit="1" customWidth="1"/>
    <col min="12" max="12" width="15.85546875" style="10" customWidth="1"/>
    <col min="13" max="13" width="16" style="10" customWidth="1"/>
    <col min="14" max="14" width="17.42578125" style="10" bestFit="1" customWidth="1"/>
    <col min="15" max="16384" width="9.140625" style="10"/>
  </cols>
  <sheetData>
    <row r="1" spans="1:13" s="23" customFormat="1" ht="30" customHeight="1">
      <c r="A1" s="125" t="s">
        <v>137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92"/>
    </row>
    <row r="2" spans="1:13" ht="34.5" customHeight="1">
      <c r="A2" s="154" t="s">
        <v>135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96"/>
    </row>
    <row r="3" spans="1:13" ht="42.75">
      <c r="A3" s="1" t="s">
        <v>0</v>
      </c>
      <c r="B3" s="85" t="s">
        <v>92</v>
      </c>
      <c r="C3" s="85" t="s">
        <v>130</v>
      </c>
      <c r="D3" s="85" t="s">
        <v>57</v>
      </c>
      <c r="E3" s="4" t="s">
        <v>5</v>
      </c>
      <c r="F3" s="4" t="s">
        <v>9</v>
      </c>
      <c r="G3" s="86"/>
      <c r="H3" s="34" t="s">
        <v>83</v>
      </c>
      <c r="I3" s="34" t="s">
        <v>86</v>
      </c>
      <c r="J3" s="34" t="s">
        <v>88</v>
      </c>
      <c r="K3" s="101" t="s">
        <v>91</v>
      </c>
      <c r="L3" s="102" t="s">
        <v>141</v>
      </c>
      <c r="M3" s="101" t="s">
        <v>139</v>
      </c>
    </row>
    <row r="4" spans="1:13" s="30" customFormat="1" ht="22.5" customHeight="1">
      <c r="A4" s="106" t="s">
        <v>52</v>
      </c>
      <c r="B4" s="153" t="s">
        <v>51</v>
      </c>
      <c r="C4" s="153"/>
      <c r="D4" s="153"/>
      <c r="E4" s="153"/>
      <c r="F4" s="153"/>
      <c r="M4" s="105"/>
    </row>
    <row r="5" spans="1:13" s="18" customFormat="1" ht="45">
      <c r="A5" s="13">
        <v>1</v>
      </c>
      <c r="B5" s="14" t="s">
        <v>44</v>
      </c>
      <c r="C5" s="14" t="s">
        <v>45</v>
      </c>
      <c r="D5" s="16" t="s">
        <v>58</v>
      </c>
      <c r="E5" s="35">
        <v>40000</v>
      </c>
      <c r="F5" s="17">
        <f>(E5/45)/4</f>
        <v>222.22222222222223</v>
      </c>
      <c r="G5" s="87" t="e">
        <f>E5-#REF!</f>
        <v>#REF!</v>
      </c>
      <c r="H5" s="35">
        <v>0</v>
      </c>
      <c r="I5" s="36">
        <f>(E5/10000)*10000000000</f>
        <v>40000000000</v>
      </c>
      <c r="J5" s="36">
        <f>SUM(H5:I5)</f>
        <v>40000000000</v>
      </c>
      <c r="K5" s="13" t="s">
        <v>159</v>
      </c>
      <c r="L5" s="20" t="s">
        <v>148</v>
      </c>
      <c r="M5" s="25"/>
    </row>
    <row r="6" spans="1:13" s="18" customFormat="1" ht="82.5" customHeight="1">
      <c r="A6" s="25">
        <v>2</v>
      </c>
      <c r="B6" s="14" t="s">
        <v>46</v>
      </c>
      <c r="C6" s="14" t="s">
        <v>45</v>
      </c>
      <c r="D6" s="69" t="s">
        <v>68</v>
      </c>
      <c r="E6" s="35">
        <v>50501</v>
      </c>
      <c r="F6" s="17">
        <f>(E6/45)/4</f>
        <v>280.56111111111113</v>
      </c>
      <c r="G6" s="87" t="e">
        <f>E6-#REF!</f>
        <v>#REF!</v>
      </c>
      <c r="H6" s="35">
        <v>0</v>
      </c>
      <c r="I6" s="36">
        <f>(E6/10000)*10000000000</f>
        <v>50500999999.999992</v>
      </c>
      <c r="J6" s="36">
        <f>SUM(H6:I6)</f>
        <v>50500999999.999992</v>
      </c>
      <c r="K6" s="13" t="s">
        <v>156</v>
      </c>
      <c r="L6" s="20" t="s">
        <v>143</v>
      </c>
      <c r="M6" s="25"/>
    </row>
    <row r="7" spans="1:13" s="28" customFormat="1" ht="27.75" customHeight="1">
      <c r="A7" s="93"/>
      <c r="B7" s="94" t="s">
        <v>138</v>
      </c>
      <c r="C7" s="94">
        <v>2</v>
      </c>
      <c r="D7" s="95"/>
      <c r="E7" s="58">
        <f>SUM(E5:E6)</f>
        <v>90501</v>
      </c>
      <c r="F7" s="58">
        <f>SUM(F5:F6)</f>
        <v>502.78333333333336</v>
      </c>
      <c r="G7" s="58" t="e">
        <f>SUM(G5:G5)</f>
        <v>#REF!</v>
      </c>
      <c r="H7" s="58">
        <f>SUM(H5:H5)</f>
        <v>0</v>
      </c>
      <c r="I7" s="58">
        <f>SUM(I5:I6)</f>
        <v>90501000000</v>
      </c>
      <c r="J7" s="58">
        <f>SUM(J5:J6)</f>
        <v>90501000000</v>
      </c>
      <c r="K7" s="58"/>
      <c r="L7" s="58"/>
      <c r="M7" s="58"/>
    </row>
    <row r="8" spans="1:13" s="30" customFormat="1" ht="22.5" customHeight="1">
      <c r="A8" s="106" t="s">
        <v>53</v>
      </c>
      <c r="B8" s="153" t="s">
        <v>50</v>
      </c>
      <c r="C8" s="153"/>
      <c r="D8" s="153"/>
      <c r="E8" s="153"/>
      <c r="F8" s="153"/>
      <c r="G8" s="30" t="e">
        <f>E8-#REF!</f>
        <v>#REF!</v>
      </c>
      <c r="M8" s="105"/>
    </row>
    <row r="9" spans="1:13" s="18" customFormat="1" ht="45">
      <c r="A9" s="13">
        <v>1</v>
      </c>
      <c r="B9" s="88" t="s">
        <v>47</v>
      </c>
      <c r="C9" s="20" t="s">
        <v>48</v>
      </c>
      <c r="D9" s="17" t="s">
        <v>49</v>
      </c>
      <c r="E9" s="17">
        <v>300000</v>
      </c>
      <c r="F9" s="17">
        <f>(E9/45)/4</f>
        <v>1666.6666666666667</v>
      </c>
      <c r="G9" s="87" t="e">
        <f>E9-#REF!</f>
        <v>#REF!</v>
      </c>
      <c r="H9" s="89">
        <v>320000000000</v>
      </c>
      <c r="I9" s="36">
        <f>(E9/10000)*10000000000</f>
        <v>300000000000</v>
      </c>
      <c r="J9" s="36">
        <f>SUM(H9:I9)</f>
        <v>620000000000</v>
      </c>
      <c r="K9" s="13" t="s">
        <v>160</v>
      </c>
      <c r="L9" s="20" t="s">
        <v>142</v>
      </c>
      <c r="M9" s="25"/>
    </row>
    <row r="10" spans="1:13" s="43" customFormat="1" ht="26.25" customHeight="1">
      <c r="A10" s="93"/>
      <c r="B10" s="94" t="s">
        <v>104</v>
      </c>
      <c r="C10" s="94">
        <v>1</v>
      </c>
      <c r="D10" s="95"/>
      <c r="E10" s="58">
        <f>SUM(E9)</f>
        <v>300000</v>
      </c>
      <c r="F10" s="58">
        <f t="shared" ref="F10:J10" si="0">SUM(F9)</f>
        <v>1666.6666666666667</v>
      </c>
      <c r="G10" s="58" t="e">
        <f t="shared" si="0"/>
        <v>#REF!</v>
      </c>
      <c r="H10" s="58">
        <f t="shared" si="0"/>
        <v>320000000000</v>
      </c>
      <c r="I10" s="58">
        <f t="shared" si="0"/>
        <v>300000000000</v>
      </c>
      <c r="J10" s="58">
        <f t="shared" si="0"/>
        <v>620000000000</v>
      </c>
      <c r="K10" s="58"/>
      <c r="L10" s="58"/>
      <c r="M10" s="58"/>
    </row>
    <row r="11" spans="1:13" s="30" customFormat="1" ht="22.5" customHeight="1">
      <c r="A11" s="106" t="s">
        <v>62</v>
      </c>
      <c r="B11" s="153" t="s">
        <v>63</v>
      </c>
      <c r="C11" s="153"/>
      <c r="D11" s="153"/>
      <c r="E11" s="153"/>
      <c r="F11" s="153"/>
      <c r="G11" s="30" t="e">
        <f>E11-#REF!</f>
        <v>#REF!</v>
      </c>
      <c r="M11" s="105"/>
    </row>
    <row r="12" spans="1:13" s="18" customFormat="1" ht="72.75" customHeight="1">
      <c r="A12" s="157">
        <v>2</v>
      </c>
      <c r="B12" s="159" t="s">
        <v>54</v>
      </c>
      <c r="C12" s="159" t="s">
        <v>55</v>
      </c>
      <c r="D12" s="161" t="s">
        <v>69</v>
      </c>
      <c r="E12" s="90">
        <v>236400</v>
      </c>
      <c r="F12" s="17">
        <f>(E12/45)/4</f>
        <v>1313.3333333333333</v>
      </c>
      <c r="G12" s="87" t="e">
        <f>E12-#REF!</f>
        <v>#REF!</v>
      </c>
      <c r="H12" s="35">
        <v>0</v>
      </c>
      <c r="I12" s="36">
        <f>(E12/10000)*10000000000</f>
        <v>236400000000</v>
      </c>
      <c r="J12" s="36">
        <f>SUM(H12:I12)</f>
        <v>236400000000</v>
      </c>
      <c r="K12" s="13" t="s">
        <v>159</v>
      </c>
      <c r="L12" s="13" t="s">
        <v>143</v>
      </c>
      <c r="M12" s="73" t="s">
        <v>154</v>
      </c>
    </row>
    <row r="13" spans="1:13" s="18" customFormat="1" ht="51" customHeight="1">
      <c r="A13" s="158"/>
      <c r="B13" s="160"/>
      <c r="C13" s="160"/>
      <c r="D13" s="162"/>
      <c r="E13" s="90">
        <v>163600</v>
      </c>
      <c r="F13" s="17">
        <f>(E13/45)/4</f>
        <v>908.88888888888891</v>
      </c>
      <c r="G13" s="87"/>
      <c r="H13" s="35">
        <v>0</v>
      </c>
      <c r="I13" s="53">
        <f>E13/10000*8450*1000000</f>
        <v>138242000000</v>
      </c>
      <c r="J13" s="36">
        <f>SUM(H13:I13)</f>
        <v>138242000000</v>
      </c>
      <c r="K13" s="13" t="s">
        <v>156</v>
      </c>
      <c r="L13" s="13" t="s">
        <v>143</v>
      </c>
      <c r="M13" s="73" t="s">
        <v>155</v>
      </c>
    </row>
    <row r="14" spans="1:13" s="43" customFormat="1" ht="27" customHeight="1">
      <c r="A14" s="101"/>
      <c r="B14" s="102" t="s">
        <v>138</v>
      </c>
      <c r="C14" s="102">
        <v>1</v>
      </c>
      <c r="D14" s="103"/>
      <c r="E14" s="58">
        <f>SUM(E13,E12:E12)</f>
        <v>400000</v>
      </c>
      <c r="F14" s="58">
        <f>SUM(F12:F13)</f>
        <v>2222.2222222222222</v>
      </c>
      <c r="G14" s="58" t="e">
        <f>SUM(G12:G12)</f>
        <v>#REF!</v>
      </c>
      <c r="H14" s="58">
        <f>SUM(H12:H12)</f>
        <v>0</v>
      </c>
      <c r="I14" s="58">
        <f>SUM(I12:I13)</f>
        <v>374642000000</v>
      </c>
      <c r="J14" s="58">
        <f>SUM(J12:J13)</f>
        <v>374642000000</v>
      </c>
      <c r="K14" s="58"/>
      <c r="L14" s="58"/>
      <c r="M14" s="58"/>
    </row>
    <row r="15" spans="1:13" s="30" customFormat="1" ht="22.5" customHeight="1">
      <c r="A15" s="106" t="s">
        <v>64</v>
      </c>
      <c r="B15" s="153" t="s">
        <v>59</v>
      </c>
      <c r="C15" s="153"/>
      <c r="D15" s="153"/>
      <c r="E15" s="153"/>
      <c r="F15" s="153"/>
      <c r="G15" s="30" t="e">
        <f>E15-#REF!</f>
        <v>#REF!</v>
      </c>
      <c r="M15" s="105"/>
    </row>
    <row r="16" spans="1:13" ht="83.25" customHeight="1">
      <c r="A16" s="5">
        <v>1</v>
      </c>
      <c r="B16" s="21" t="s">
        <v>71</v>
      </c>
      <c r="C16" s="6" t="s">
        <v>16</v>
      </c>
      <c r="D16" s="70" t="s">
        <v>72</v>
      </c>
      <c r="E16" s="31">
        <v>462503</v>
      </c>
      <c r="F16" s="17">
        <f>(E16/45)/4</f>
        <v>2569.4611111111112</v>
      </c>
      <c r="G16" s="87" t="e">
        <f>E16-#REF!</f>
        <v>#REF!</v>
      </c>
      <c r="H16" s="48">
        <v>0</v>
      </c>
      <c r="I16" s="36">
        <f>(E16/10000)*10000000000</f>
        <v>462503000000</v>
      </c>
      <c r="J16" s="36">
        <f>SUM(H16:I16)</f>
        <v>462503000000</v>
      </c>
      <c r="K16" s="13" t="s">
        <v>161</v>
      </c>
      <c r="L16" s="20" t="s">
        <v>142</v>
      </c>
      <c r="M16" s="73" t="s">
        <v>154</v>
      </c>
    </row>
    <row r="17" spans="1:14" ht="50.25" customHeight="1">
      <c r="A17" s="5">
        <v>2</v>
      </c>
      <c r="B17" s="21" t="s">
        <v>145</v>
      </c>
      <c r="C17" s="6" t="s">
        <v>13</v>
      </c>
      <c r="D17" s="20" t="s">
        <v>49</v>
      </c>
      <c r="E17" s="7">
        <v>700000</v>
      </c>
      <c r="F17" s="17">
        <f>(E17/45)/4</f>
        <v>3888.8888888888887</v>
      </c>
      <c r="G17" s="87" t="e">
        <f>E17-#REF!</f>
        <v>#REF!</v>
      </c>
      <c r="H17" s="46">
        <v>2073750000000</v>
      </c>
      <c r="I17" s="36">
        <f>(E17/10000)*10000000000</f>
        <v>700000000000</v>
      </c>
      <c r="J17" s="36">
        <f>SUM(H17:I17)</f>
        <v>2773750000000</v>
      </c>
      <c r="K17" s="13" t="s">
        <v>162</v>
      </c>
      <c r="L17" s="13" t="s">
        <v>143</v>
      </c>
      <c r="M17" s="163" t="s">
        <v>155</v>
      </c>
    </row>
    <row r="18" spans="1:14" ht="30">
      <c r="A18" s="5">
        <v>3</v>
      </c>
      <c r="B18" s="6" t="s">
        <v>17</v>
      </c>
      <c r="C18" s="21" t="s">
        <v>16</v>
      </c>
      <c r="D18" s="20" t="s">
        <v>49</v>
      </c>
      <c r="E18" s="7">
        <v>91907.4</v>
      </c>
      <c r="F18" s="17">
        <f>(E18/45)/4</f>
        <v>510.59666666666664</v>
      </c>
      <c r="G18" s="87" t="e">
        <f>E18-#REF!</f>
        <v>#REF!</v>
      </c>
      <c r="H18" s="54">
        <v>278004487500</v>
      </c>
      <c r="I18" s="36">
        <f>(E18/10000)*10000000000</f>
        <v>91907400000</v>
      </c>
      <c r="J18" s="36">
        <f>SUM(H18:I18)</f>
        <v>369911887500</v>
      </c>
      <c r="K18" s="13" t="s">
        <v>162</v>
      </c>
      <c r="L18" s="13" t="s">
        <v>143</v>
      </c>
      <c r="M18" s="164"/>
    </row>
    <row r="19" spans="1:14" ht="48.75" customHeight="1">
      <c r="A19" s="5">
        <v>4</v>
      </c>
      <c r="B19" s="6" t="s">
        <v>18</v>
      </c>
      <c r="C19" s="6" t="s">
        <v>19</v>
      </c>
      <c r="D19" s="20" t="s">
        <v>49</v>
      </c>
      <c r="E19" s="7">
        <v>48937</v>
      </c>
      <c r="F19" s="17">
        <f>(E19/45)/4</f>
        <v>271.87222222222221</v>
      </c>
      <c r="G19" s="87" t="e">
        <f>E19-#REF!</f>
        <v>#REF!</v>
      </c>
      <c r="H19" s="54">
        <v>268340646000</v>
      </c>
      <c r="I19" s="36">
        <f>(E19/10000)*10000000000</f>
        <v>48937000000</v>
      </c>
      <c r="J19" s="36">
        <f>SUM(H19:I19)</f>
        <v>317277646000</v>
      </c>
      <c r="K19" s="13" t="s">
        <v>162</v>
      </c>
      <c r="L19" s="13" t="s">
        <v>143</v>
      </c>
      <c r="M19" s="164"/>
    </row>
    <row r="20" spans="1:14" ht="57">
      <c r="A20" s="5">
        <v>5</v>
      </c>
      <c r="B20" s="6" t="s">
        <v>20</v>
      </c>
      <c r="C20" s="6" t="s">
        <v>19</v>
      </c>
      <c r="D20" s="20" t="s">
        <v>49</v>
      </c>
      <c r="E20" s="7">
        <v>190076.5</v>
      </c>
      <c r="F20" s="17">
        <f>(E20/45)/4</f>
        <v>1055.9805555555556</v>
      </c>
      <c r="G20" s="87" t="e">
        <f>E20-#REF!</f>
        <v>#REF!</v>
      </c>
      <c r="H20" s="46">
        <v>614886619000</v>
      </c>
      <c r="I20" s="36">
        <f>(E20/10000)*10000000000</f>
        <v>190076500000.00003</v>
      </c>
      <c r="J20" s="36">
        <f>SUM(H20:I20)</f>
        <v>804963119000</v>
      </c>
      <c r="K20" s="13" t="s">
        <v>162</v>
      </c>
      <c r="L20" s="94" t="s">
        <v>144</v>
      </c>
      <c r="M20" s="165"/>
      <c r="N20" s="12"/>
    </row>
    <row r="21" spans="1:14" s="43" customFormat="1" ht="25.5" customHeight="1">
      <c r="A21" s="93"/>
      <c r="B21" s="94" t="s">
        <v>138</v>
      </c>
      <c r="C21" s="94">
        <v>5</v>
      </c>
      <c r="D21" s="95"/>
      <c r="E21" s="58">
        <f>SUM(E16:E20)</f>
        <v>1493423.9</v>
      </c>
      <c r="F21" s="58">
        <f t="shared" ref="F21:J21" si="1">SUM(F17:F20)</f>
        <v>5727.3383333333331</v>
      </c>
      <c r="G21" s="58" t="e">
        <f t="shared" si="1"/>
        <v>#REF!</v>
      </c>
      <c r="H21" s="58">
        <f t="shared" si="1"/>
        <v>3234981752500</v>
      </c>
      <c r="I21" s="58">
        <f t="shared" si="1"/>
        <v>1030920900000</v>
      </c>
      <c r="J21" s="58">
        <f t="shared" si="1"/>
        <v>4265902652500</v>
      </c>
      <c r="K21" s="58"/>
      <c r="L21" s="58"/>
      <c r="M21" s="58"/>
    </row>
    <row r="22" spans="1:14" s="30" customFormat="1" ht="22.5" customHeight="1">
      <c r="A22" s="106" t="s">
        <v>61</v>
      </c>
      <c r="B22" s="153" t="s">
        <v>60</v>
      </c>
      <c r="C22" s="153"/>
      <c r="D22" s="153"/>
      <c r="E22" s="153"/>
      <c r="F22" s="153"/>
      <c r="G22" s="30" t="e">
        <f>E22-#REF!</f>
        <v>#REF!</v>
      </c>
      <c r="M22" s="105"/>
    </row>
    <row r="23" spans="1:14" ht="57" customHeight="1">
      <c r="A23" s="5">
        <v>1</v>
      </c>
      <c r="B23" s="6" t="s">
        <v>21</v>
      </c>
      <c r="C23" s="6" t="s">
        <v>22</v>
      </c>
      <c r="D23" s="16" t="s">
        <v>132</v>
      </c>
      <c r="E23" s="7">
        <v>9334.5</v>
      </c>
      <c r="F23" s="17">
        <f t="shared" ref="F23:F28" si="2">(E23/45)/4</f>
        <v>51.858333333333334</v>
      </c>
      <c r="G23" s="87" t="e">
        <f>E23-#REF!</f>
        <v>#REF!</v>
      </c>
      <c r="H23" s="48">
        <v>0</v>
      </c>
      <c r="I23" s="36">
        <f t="shared" ref="I23:I32" si="3">(E23/10000)*10000000000</f>
        <v>9334500000</v>
      </c>
      <c r="J23" s="15">
        <f>SUM(I23:I23)</f>
        <v>9334500000</v>
      </c>
      <c r="K23" s="13" t="s">
        <v>159</v>
      </c>
      <c r="L23" s="13" t="s">
        <v>143</v>
      </c>
      <c r="M23" s="86"/>
      <c r="N23" s="12"/>
    </row>
    <row r="24" spans="1:14" ht="45">
      <c r="A24" s="5">
        <v>2</v>
      </c>
      <c r="B24" s="6" t="s">
        <v>23</v>
      </c>
      <c r="C24" s="6" t="s">
        <v>24</v>
      </c>
      <c r="D24" s="16" t="s">
        <v>132</v>
      </c>
      <c r="E24" s="7">
        <v>13598.1</v>
      </c>
      <c r="F24" s="17">
        <f t="shared" si="2"/>
        <v>75.545000000000002</v>
      </c>
      <c r="G24" s="87" t="e">
        <f>E24-#REF!</f>
        <v>#REF!</v>
      </c>
      <c r="H24" s="48">
        <v>0</v>
      </c>
      <c r="I24" s="36">
        <f t="shared" si="3"/>
        <v>13598100000</v>
      </c>
      <c r="J24" s="15">
        <f>SUM(I24:I24)</f>
        <v>13598100000</v>
      </c>
      <c r="K24" s="13" t="s">
        <v>159</v>
      </c>
      <c r="L24" s="13" t="s">
        <v>143</v>
      </c>
      <c r="M24" s="86"/>
    </row>
    <row r="25" spans="1:14" ht="30">
      <c r="A25" s="5">
        <v>3</v>
      </c>
      <c r="B25" s="6" t="s">
        <v>25</v>
      </c>
      <c r="C25" s="6" t="s">
        <v>26</v>
      </c>
      <c r="D25" s="16" t="s">
        <v>132</v>
      </c>
      <c r="E25" s="7">
        <v>11900</v>
      </c>
      <c r="F25" s="17">
        <f t="shared" si="2"/>
        <v>66.111111111111114</v>
      </c>
      <c r="G25" s="87" t="e">
        <f>E25-#REF!</f>
        <v>#REF!</v>
      </c>
      <c r="H25" s="48">
        <v>0</v>
      </c>
      <c r="I25" s="36">
        <f t="shared" si="3"/>
        <v>11900000000</v>
      </c>
      <c r="J25" s="15">
        <f>SUM(I25:I25)</f>
        <v>11900000000</v>
      </c>
      <c r="K25" s="13" t="s">
        <v>159</v>
      </c>
      <c r="L25" s="13" t="s">
        <v>143</v>
      </c>
      <c r="M25" s="86"/>
    </row>
    <row r="26" spans="1:14" ht="30">
      <c r="A26" s="5">
        <v>4</v>
      </c>
      <c r="B26" s="6" t="s">
        <v>27</v>
      </c>
      <c r="C26" s="6" t="s">
        <v>28</v>
      </c>
      <c r="D26" s="16" t="s">
        <v>132</v>
      </c>
      <c r="E26" s="7">
        <v>3853.8</v>
      </c>
      <c r="F26" s="17">
        <f t="shared" si="2"/>
        <v>21.41</v>
      </c>
      <c r="G26" s="87" t="e">
        <f>E26-#REF!</f>
        <v>#REF!</v>
      </c>
      <c r="H26" s="48">
        <v>0</v>
      </c>
      <c r="I26" s="36">
        <f t="shared" si="3"/>
        <v>3853800000</v>
      </c>
      <c r="J26" s="15">
        <f>SUM(I26:I26)</f>
        <v>3853800000</v>
      </c>
      <c r="K26" s="13" t="s">
        <v>159</v>
      </c>
      <c r="L26" s="13" t="s">
        <v>143</v>
      </c>
      <c r="M26" s="86"/>
    </row>
    <row r="27" spans="1:14" ht="30">
      <c r="A27" s="5">
        <v>5</v>
      </c>
      <c r="B27" s="6" t="s">
        <v>31</v>
      </c>
      <c r="C27" s="6" t="s">
        <v>32</v>
      </c>
      <c r="D27" s="16" t="s">
        <v>132</v>
      </c>
      <c r="E27" s="7">
        <v>18325.3</v>
      </c>
      <c r="F27" s="17">
        <f t="shared" si="2"/>
        <v>101.80722222222222</v>
      </c>
      <c r="G27" s="87" t="e">
        <f>E27-#REF!</f>
        <v>#REF!</v>
      </c>
      <c r="H27" s="48">
        <v>0</v>
      </c>
      <c r="I27" s="36">
        <f t="shared" si="3"/>
        <v>18325300000</v>
      </c>
      <c r="J27" s="15">
        <f>SUM(I27:I27)</f>
        <v>18325300000</v>
      </c>
      <c r="K27" s="13" t="s">
        <v>159</v>
      </c>
      <c r="L27" s="13" t="s">
        <v>143</v>
      </c>
      <c r="M27" s="86"/>
    </row>
    <row r="28" spans="1:14" ht="44.25" customHeight="1">
      <c r="A28" s="157">
        <v>6</v>
      </c>
      <c r="B28" s="159" t="s">
        <v>82</v>
      </c>
      <c r="C28" s="159" t="s">
        <v>28</v>
      </c>
      <c r="D28" s="161" t="s">
        <v>93</v>
      </c>
      <c r="E28" s="91">
        <v>300000</v>
      </c>
      <c r="F28" s="17">
        <f t="shared" si="2"/>
        <v>1666.6666666666667</v>
      </c>
      <c r="G28" s="87" t="e">
        <f>E28-#REF!</f>
        <v>#REF!</v>
      </c>
      <c r="H28" s="32">
        <v>6000000000</v>
      </c>
      <c r="I28" s="36">
        <f t="shared" si="3"/>
        <v>300000000000</v>
      </c>
      <c r="J28" s="36">
        <f>SUM(H28:I28)</f>
        <v>306000000000</v>
      </c>
      <c r="K28" s="13" t="s">
        <v>156</v>
      </c>
      <c r="L28" s="13" t="s">
        <v>143</v>
      </c>
      <c r="M28" s="94" t="s">
        <v>140</v>
      </c>
    </row>
    <row r="29" spans="1:14" ht="42.75" customHeight="1">
      <c r="A29" s="158"/>
      <c r="B29" s="160"/>
      <c r="C29" s="160"/>
      <c r="D29" s="162"/>
      <c r="E29" s="91">
        <v>300000</v>
      </c>
      <c r="F29" s="17"/>
      <c r="G29" s="87"/>
      <c r="H29" s="32">
        <v>6000000000</v>
      </c>
      <c r="I29" s="36">
        <f t="shared" si="3"/>
        <v>300000000000</v>
      </c>
      <c r="J29" s="36">
        <f>SUM(H29:I29)</f>
        <v>306000000000</v>
      </c>
      <c r="K29" s="13"/>
      <c r="L29" s="99" t="s">
        <v>157</v>
      </c>
      <c r="M29" s="97" t="s">
        <v>158</v>
      </c>
    </row>
    <row r="30" spans="1:14" s="18" customFormat="1" ht="30">
      <c r="A30" s="13">
        <v>7</v>
      </c>
      <c r="B30" s="21" t="s">
        <v>74</v>
      </c>
      <c r="C30" s="21" t="s">
        <v>75</v>
      </c>
      <c r="D30" s="17" t="s">
        <v>49</v>
      </c>
      <c r="E30" s="17">
        <v>370000</v>
      </c>
      <c r="F30" s="17">
        <f t="shared" ref="F30:F32" si="4">(E30/45)/4</f>
        <v>2055.5555555555557</v>
      </c>
      <c r="G30" s="25"/>
      <c r="H30" s="48">
        <v>0</v>
      </c>
      <c r="I30" s="36">
        <f t="shared" si="3"/>
        <v>370000000000</v>
      </c>
      <c r="J30" s="36">
        <f>SUM(H30:I30)</f>
        <v>370000000000</v>
      </c>
      <c r="K30" s="13" t="s">
        <v>162</v>
      </c>
      <c r="L30" s="13" t="s">
        <v>143</v>
      </c>
      <c r="M30" s="25"/>
    </row>
    <row r="31" spans="1:14" s="18" customFormat="1" ht="30">
      <c r="A31" s="13">
        <v>8</v>
      </c>
      <c r="B31" s="21" t="s">
        <v>76</v>
      </c>
      <c r="C31" s="21" t="s">
        <v>75</v>
      </c>
      <c r="D31" s="17" t="s">
        <v>49</v>
      </c>
      <c r="E31" s="17">
        <v>430000</v>
      </c>
      <c r="F31" s="17">
        <f t="shared" si="4"/>
        <v>2388.8888888888887</v>
      </c>
      <c r="G31" s="25"/>
      <c r="H31" s="48">
        <v>0</v>
      </c>
      <c r="I31" s="36">
        <f t="shared" si="3"/>
        <v>430000000000</v>
      </c>
      <c r="J31" s="36">
        <f>SUM(H31:I31)</f>
        <v>430000000000</v>
      </c>
      <c r="K31" s="13" t="s">
        <v>162</v>
      </c>
      <c r="L31" s="94" t="s">
        <v>146</v>
      </c>
      <c r="M31" s="25"/>
      <c r="N31" s="104"/>
    </row>
    <row r="32" spans="1:14" s="18" customFormat="1" ht="57">
      <c r="A32" s="13">
        <v>9</v>
      </c>
      <c r="B32" s="21" t="s">
        <v>77</v>
      </c>
      <c r="C32" s="21" t="s">
        <v>78</v>
      </c>
      <c r="D32" s="17" t="s">
        <v>49</v>
      </c>
      <c r="E32" s="17">
        <v>600000</v>
      </c>
      <c r="F32" s="17">
        <f t="shared" si="4"/>
        <v>3333.3333333333335</v>
      </c>
      <c r="G32" s="25"/>
      <c r="H32" s="48">
        <v>0</v>
      </c>
      <c r="I32" s="36">
        <f t="shared" si="3"/>
        <v>600000000000</v>
      </c>
      <c r="J32" s="36">
        <f>SUM(H32:I32)</f>
        <v>600000000000</v>
      </c>
      <c r="K32" s="13" t="s">
        <v>162</v>
      </c>
      <c r="L32" s="94" t="s">
        <v>147</v>
      </c>
      <c r="M32" s="25"/>
    </row>
    <row r="33" spans="1:13" s="43" customFormat="1" ht="28.5" customHeight="1">
      <c r="A33" s="93"/>
      <c r="B33" s="94" t="s">
        <v>138</v>
      </c>
      <c r="C33" s="94">
        <v>9</v>
      </c>
      <c r="D33" s="95"/>
      <c r="E33" s="58">
        <f>SUM(E23:E32)</f>
        <v>2057011.7</v>
      </c>
      <c r="F33" s="58">
        <f>SUM(F23:F32)</f>
        <v>9761.1761111111118</v>
      </c>
      <c r="G33" s="58">
        <f t="shared" ref="G33" si="5">SUM(G30:G32)</f>
        <v>0</v>
      </c>
      <c r="H33" s="58">
        <f>SUM(H23:H32)</f>
        <v>12000000000</v>
      </c>
      <c r="I33" s="58">
        <f>SUM(I23:I32)</f>
        <v>2057011700000</v>
      </c>
      <c r="J33" s="58">
        <f>SUM(J23:J32)</f>
        <v>2069011700000</v>
      </c>
      <c r="K33" s="58"/>
      <c r="L33" s="58"/>
      <c r="M33" s="58"/>
    </row>
    <row r="34" spans="1:13" s="83" customFormat="1" ht="33" customHeight="1">
      <c r="A34" s="73"/>
      <c r="B34" s="80" t="s">
        <v>136</v>
      </c>
      <c r="C34" s="81">
        <v>18</v>
      </c>
      <c r="D34" s="81">
        <f t="shared" ref="D34:I34" si="6">D7+D10+D14+D21+D33</f>
        <v>0</v>
      </c>
      <c r="E34" s="81">
        <f>E7+E10+E14+E21+E33</f>
        <v>4340936.5999999996</v>
      </c>
      <c r="F34" s="81">
        <f t="shared" si="6"/>
        <v>19880.186666666668</v>
      </c>
      <c r="G34" s="81" t="e">
        <f t="shared" si="6"/>
        <v>#REF!</v>
      </c>
      <c r="H34" s="81">
        <f t="shared" si="6"/>
        <v>3566981752500</v>
      </c>
      <c r="I34" s="81">
        <f t="shared" si="6"/>
        <v>3853075600000</v>
      </c>
      <c r="J34" s="81">
        <f>J7+J10+J14+J21+J33</f>
        <v>7420057352500</v>
      </c>
      <c r="K34" s="100"/>
      <c r="L34" s="82"/>
      <c r="M34" s="82"/>
    </row>
    <row r="35" spans="1:13" s="84" customFormat="1" ht="31.5" customHeight="1">
      <c r="A35" s="155" t="s">
        <v>149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3" s="84" customFormat="1" ht="33.75" customHeight="1">
      <c r="A36" s="156" t="s">
        <v>129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</row>
    <row r="37" spans="1:13">
      <c r="G37" s="12"/>
      <c r="H37" s="12"/>
      <c r="I37" s="12"/>
      <c r="J37" s="12"/>
      <c r="K37" s="12"/>
      <c r="L37" s="12"/>
    </row>
    <row r="38" spans="1:13">
      <c r="G38" s="12"/>
      <c r="H38" s="12"/>
      <c r="I38" s="12"/>
      <c r="J38" s="12"/>
      <c r="K38" s="12"/>
      <c r="L38" s="12"/>
    </row>
  </sheetData>
  <mergeCells count="18">
    <mergeCell ref="A1:K1"/>
    <mergeCell ref="B11:F11"/>
    <mergeCell ref="B4:F4"/>
    <mergeCell ref="B8:F8"/>
    <mergeCell ref="B15:F15"/>
    <mergeCell ref="B22:F22"/>
    <mergeCell ref="A2:K2"/>
    <mergeCell ref="A35:M35"/>
    <mergeCell ref="A36:M36"/>
    <mergeCell ref="A12:A13"/>
    <mergeCell ref="B12:B13"/>
    <mergeCell ref="C12:C13"/>
    <mergeCell ref="D12:D13"/>
    <mergeCell ref="A28:A29"/>
    <mergeCell ref="B28:B29"/>
    <mergeCell ref="C28:C29"/>
    <mergeCell ref="D28:D29"/>
    <mergeCell ref="M17:M20"/>
  </mergeCells>
  <pageMargins left="0.7" right="0.2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H14" sqref="H14"/>
    </sheetView>
  </sheetViews>
  <sheetFormatPr defaultColWidth="9" defaultRowHeight="15"/>
  <cols>
    <col min="1" max="1" width="5.5703125" customWidth="1"/>
    <col min="2" max="2" width="19.5703125" customWidth="1"/>
    <col min="3" max="3" width="13.7109375" customWidth="1"/>
    <col min="4" max="5" width="7" customWidth="1"/>
    <col min="6" max="6" width="9.5703125" customWidth="1"/>
    <col min="7" max="7" width="13.7109375" customWidth="1"/>
    <col min="8" max="8" width="7.28515625" customWidth="1"/>
    <col min="9" max="9" width="7" customWidth="1"/>
    <col min="10" max="10" width="6.42578125" customWidth="1"/>
    <col min="11" max="11" width="9.85546875" customWidth="1"/>
    <col min="12" max="12" width="10.85546875" customWidth="1"/>
    <col min="13" max="13" width="13" customWidth="1"/>
  </cols>
  <sheetData>
    <row r="1" spans="1:13" ht="16.5">
      <c r="A1" s="170" t="s">
        <v>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16.5">
      <c r="A2" s="171" t="s">
        <v>34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114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>
      <c r="A4" s="167" t="s">
        <v>35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ht="45">
      <c r="A5" s="5">
        <v>1</v>
      </c>
      <c r="B5" s="6" t="s">
        <v>36</v>
      </c>
      <c r="C5" s="6" t="s">
        <v>37</v>
      </c>
      <c r="D5" s="6" t="s">
        <v>14</v>
      </c>
      <c r="E5" s="6"/>
      <c r="F5" s="7">
        <v>35000</v>
      </c>
      <c r="G5" s="7" t="s">
        <v>15</v>
      </c>
      <c r="H5" s="8">
        <f>F5/45</f>
        <v>777.77777777777783</v>
      </c>
      <c r="I5" s="8">
        <v>4</v>
      </c>
      <c r="J5" s="8">
        <f>H5/I5</f>
        <v>194.44444444444446</v>
      </c>
      <c r="K5" s="8">
        <v>100</v>
      </c>
      <c r="L5" s="8">
        <f>J5*K5</f>
        <v>19444.444444444445</v>
      </c>
      <c r="M5" s="9">
        <f>L5/F5%</f>
        <v>55.555555555555557</v>
      </c>
    </row>
    <row r="6" spans="1:13" ht="30">
      <c r="A6" s="5">
        <v>2</v>
      </c>
      <c r="B6" s="6" t="s">
        <v>38</v>
      </c>
      <c r="C6" s="6" t="s">
        <v>39</v>
      </c>
      <c r="D6" s="6"/>
      <c r="E6" s="6"/>
      <c r="F6" s="7">
        <v>22279.4</v>
      </c>
      <c r="G6" s="7" t="s">
        <v>15</v>
      </c>
      <c r="H6" s="8">
        <f>F6/45</f>
        <v>495.09777777777782</v>
      </c>
      <c r="I6" s="8">
        <v>4</v>
      </c>
      <c r="J6" s="8">
        <f>H6/I6</f>
        <v>123.77444444444446</v>
      </c>
      <c r="K6" s="8">
        <v>100</v>
      </c>
      <c r="L6" s="8">
        <f>J6*K6</f>
        <v>12377.444444444445</v>
      </c>
      <c r="M6" s="9">
        <f>L6/F6%</f>
        <v>55.555555555555557</v>
      </c>
    </row>
    <row r="7" spans="1:13">
      <c r="A7" s="173" t="s">
        <v>40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>
      <c r="A8" s="166" t="s">
        <v>41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</row>
    <row r="9" spans="1:13">
      <c r="A9" s="166" t="s">
        <v>42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</row>
    <row r="10" spans="1:13">
      <c r="A10" s="167" t="s">
        <v>43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9"/>
    </row>
  </sheetData>
  <mergeCells count="7">
    <mergeCell ref="A9:M9"/>
    <mergeCell ref="A10:M10"/>
    <mergeCell ref="A1:M1"/>
    <mergeCell ref="A2:M2"/>
    <mergeCell ref="A4:M4"/>
    <mergeCell ref="A7:M7"/>
    <mergeCell ref="A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activeCell="I5" sqref="I5"/>
    </sheetView>
  </sheetViews>
  <sheetFormatPr defaultRowHeight="15"/>
  <cols>
    <col min="1" max="1" width="5.5703125" style="23" customWidth="1"/>
    <col min="2" max="2" width="19.5703125" style="10" customWidth="1"/>
    <col min="3" max="3" width="13.7109375" style="10" customWidth="1"/>
    <col min="4" max="4" width="7" style="10" customWidth="1"/>
    <col min="5" max="5" width="9" style="10" customWidth="1"/>
    <col min="6" max="6" width="11.5703125" style="10" customWidth="1"/>
    <col min="7" max="7" width="20" style="38" customWidth="1"/>
    <col min="8" max="8" width="16.28515625" style="38" customWidth="1"/>
    <col min="9" max="9" width="17" style="38" customWidth="1"/>
    <col min="10" max="10" width="19" style="38" customWidth="1"/>
    <col min="11" max="11" width="20.140625" style="38" customWidth="1"/>
    <col min="13" max="14" width="9.140625" style="41"/>
  </cols>
  <sheetData>
    <row r="1" spans="1:14" ht="39" customHeight="1">
      <c r="A1" s="176" t="s">
        <v>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49"/>
    </row>
    <row r="2" spans="1:14" ht="42.75">
      <c r="A2" s="1" t="s">
        <v>0</v>
      </c>
      <c r="B2" s="2" t="s">
        <v>56</v>
      </c>
      <c r="C2" s="3" t="s">
        <v>2</v>
      </c>
      <c r="D2" s="2" t="s">
        <v>3</v>
      </c>
      <c r="E2" s="2" t="s">
        <v>57</v>
      </c>
      <c r="F2" s="4" t="s">
        <v>5</v>
      </c>
      <c r="G2" s="34" t="s">
        <v>83</v>
      </c>
      <c r="H2" s="34" t="s">
        <v>84</v>
      </c>
      <c r="I2" s="34" t="s">
        <v>85</v>
      </c>
      <c r="J2" s="34" t="s">
        <v>86</v>
      </c>
      <c r="K2" s="34" t="s">
        <v>88</v>
      </c>
      <c r="L2" s="18"/>
    </row>
    <row r="3" spans="1:14" s="10" customFormat="1">
      <c r="A3" s="24" t="s">
        <v>52</v>
      </c>
      <c r="B3" s="177" t="s">
        <v>51</v>
      </c>
      <c r="C3" s="177"/>
      <c r="D3" s="177"/>
      <c r="E3" s="177"/>
      <c r="F3" s="177"/>
      <c r="G3" s="177"/>
      <c r="H3" s="177"/>
      <c r="I3" s="177"/>
      <c r="J3" s="177"/>
      <c r="K3" s="177"/>
      <c r="M3" s="30"/>
      <c r="N3" s="30"/>
    </row>
    <row r="4" spans="1:14" ht="75">
      <c r="A4" s="13">
        <v>1</v>
      </c>
      <c r="B4" s="14" t="s">
        <v>44</v>
      </c>
      <c r="C4" s="14" t="s">
        <v>45</v>
      </c>
      <c r="D4" s="25"/>
      <c r="E4" s="16" t="s">
        <v>68</v>
      </c>
      <c r="F4" s="15">
        <v>50501</v>
      </c>
      <c r="G4" s="35">
        <v>0</v>
      </c>
      <c r="H4" s="35">
        <v>150000000</v>
      </c>
      <c r="I4" s="36">
        <v>129728888.245049</v>
      </c>
      <c r="J4" s="36">
        <v>35300000000</v>
      </c>
      <c r="K4" s="36">
        <f>SUM(G4:J4)</f>
        <v>35579728888.245049</v>
      </c>
      <c r="L4" s="18"/>
      <c r="M4" s="42"/>
      <c r="N4" s="42"/>
    </row>
    <row r="5" spans="1:14" ht="90">
      <c r="A5" s="13">
        <v>2</v>
      </c>
      <c r="B5" s="14" t="s">
        <v>46</v>
      </c>
      <c r="C5" s="14" t="s">
        <v>45</v>
      </c>
      <c r="D5" s="50"/>
      <c r="E5" s="16" t="s">
        <v>58</v>
      </c>
      <c r="F5" s="15">
        <v>40000</v>
      </c>
      <c r="G5" s="35">
        <v>0</v>
      </c>
      <c r="H5" s="35">
        <v>120000000</v>
      </c>
      <c r="I5" s="36">
        <v>103783110.59603937</v>
      </c>
      <c r="J5" s="36">
        <v>28240000000</v>
      </c>
      <c r="K5" s="36">
        <f>SUM(G5:J5)</f>
        <v>28463783110.596039</v>
      </c>
      <c r="L5" s="18"/>
    </row>
    <row r="6" spans="1:14" s="10" customFormat="1">
      <c r="A6" s="24" t="s">
        <v>53</v>
      </c>
      <c r="B6" s="177" t="s">
        <v>50</v>
      </c>
      <c r="C6" s="177"/>
      <c r="D6" s="177"/>
      <c r="E6" s="177"/>
      <c r="F6" s="177"/>
      <c r="G6" s="177"/>
      <c r="H6" s="177"/>
      <c r="I6" s="177"/>
      <c r="J6" s="177"/>
      <c r="K6" s="177"/>
      <c r="M6" s="30"/>
      <c r="N6" s="30"/>
    </row>
    <row r="7" spans="1:14" ht="30">
      <c r="A7" s="13">
        <v>1</v>
      </c>
      <c r="B7" s="19" t="s">
        <v>47</v>
      </c>
      <c r="C7" s="20" t="s">
        <v>48</v>
      </c>
      <c r="D7" s="21"/>
      <c r="E7" s="17" t="s">
        <v>49</v>
      </c>
      <c r="F7" s="17">
        <v>100000</v>
      </c>
      <c r="G7" s="37">
        <v>320000000000</v>
      </c>
      <c r="H7" s="39">
        <v>300000000</v>
      </c>
      <c r="I7" s="36">
        <v>259457776.49009842</v>
      </c>
      <c r="J7" s="39">
        <v>84500000000</v>
      </c>
      <c r="K7" s="36">
        <f>SUM(G7:J7)</f>
        <v>405059457776.49011</v>
      </c>
      <c r="L7" s="18"/>
    </row>
    <row r="8" spans="1:14" s="10" customFormat="1">
      <c r="A8" s="26" t="s">
        <v>62</v>
      </c>
      <c r="B8" s="178" t="s">
        <v>63</v>
      </c>
      <c r="C8" s="177"/>
      <c r="D8" s="177"/>
      <c r="E8" s="177"/>
      <c r="F8" s="177"/>
      <c r="G8" s="177"/>
      <c r="H8" s="177"/>
      <c r="I8" s="177"/>
      <c r="J8" s="177"/>
      <c r="K8" s="177"/>
      <c r="M8" s="30"/>
      <c r="N8" s="30"/>
    </row>
    <row r="9" spans="1:14" ht="135">
      <c r="A9" s="13">
        <v>1</v>
      </c>
      <c r="B9" s="14" t="s">
        <v>54</v>
      </c>
      <c r="C9" s="14" t="s">
        <v>55</v>
      </c>
      <c r="D9" s="50"/>
      <c r="E9" s="16" t="s">
        <v>69</v>
      </c>
      <c r="F9" s="22">
        <v>236400</v>
      </c>
      <c r="G9" s="35">
        <v>0</v>
      </c>
      <c r="H9" s="39">
        <v>709200000</v>
      </c>
      <c r="I9" s="39">
        <v>613358183.62259305</v>
      </c>
      <c r="J9" s="39">
        <v>199758000000</v>
      </c>
      <c r="K9" s="36">
        <f>SUM(G9:J9)</f>
        <v>201080558183.62259</v>
      </c>
      <c r="L9" s="18"/>
    </row>
    <row r="10" spans="1:14" s="10" customFormat="1">
      <c r="A10" s="26" t="s">
        <v>64</v>
      </c>
      <c r="B10" s="148" t="s">
        <v>59</v>
      </c>
      <c r="C10" s="149"/>
      <c r="D10" s="149"/>
      <c r="E10" s="149"/>
      <c r="F10" s="149"/>
      <c r="G10" s="149"/>
      <c r="H10" s="149"/>
      <c r="I10" s="149"/>
      <c r="J10" s="149"/>
      <c r="K10" s="179"/>
      <c r="M10" s="30"/>
      <c r="N10" s="30"/>
    </row>
    <row r="11" spans="1:14" ht="45">
      <c r="A11" s="5">
        <v>1</v>
      </c>
      <c r="B11" s="21" t="s">
        <v>70</v>
      </c>
      <c r="C11" s="6" t="s">
        <v>13</v>
      </c>
      <c r="D11" s="6" t="s">
        <v>14</v>
      </c>
      <c r="E11" s="21" t="s">
        <v>49</v>
      </c>
      <c r="F11" s="7">
        <v>700000</v>
      </c>
      <c r="G11" s="44">
        <v>2073750000000</v>
      </c>
      <c r="H11" s="35">
        <v>2100000000</v>
      </c>
      <c r="I11" s="36">
        <v>1400000000</v>
      </c>
      <c r="J11" s="36">
        <v>494200000000</v>
      </c>
      <c r="K11" s="36">
        <f>SUM(G11:J11)</f>
        <v>2571450000000</v>
      </c>
      <c r="L11" s="18"/>
    </row>
    <row r="12" spans="1:14" ht="150">
      <c r="A12" s="5">
        <v>2</v>
      </c>
      <c r="B12" s="21" t="s">
        <v>71</v>
      </c>
      <c r="C12" s="6" t="s">
        <v>16</v>
      </c>
      <c r="D12" s="6"/>
      <c r="E12" s="21" t="s">
        <v>72</v>
      </c>
      <c r="F12" s="7">
        <v>462503</v>
      </c>
      <c r="G12" s="51">
        <v>0</v>
      </c>
      <c r="H12" s="35">
        <v>1387509000</v>
      </c>
      <c r="I12" s="36">
        <v>1200000000</v>
      </c>
      <c r="J12" s="36">
        <v>390815035000.00006</v>
      </c>
      <c r="K12" s="36">
        <f t="shared" ref="K12:K15" si="0">SUM(G12:J12)</f>
        <v>393402544000.00006</v>
      </c>
      <c r="L12" s="18"/>
    </row>
    <row r="13" spans="1:14" ht="30">
      <c r="A13" s="5">
        <v>3</v>
      </c>
      <c r="B13" s="6" t="s">
        <v>17</v>
      </c>
      <c r="C13" s="21" t="s">
        <v>16</v>
      </c>
      <c r="D13" s="6"/>
      <c r="E13" s="21" t="s">
        <v>49</v>
      </c>
      <c r="F13" s="7">
        <v>91907.4</v>
      </c>
      <c r="G13" s="45">
        <v>278004487500</v>
      </c>
      <c r="H13" s="35">
        <v>275722200</v>
      </c>
      <c r="I13" s="36">
        <v>238460896.469861</v>
      </c>
      <c r="J13" s="36">
        <v>77661753000</v>
      </c>
      <c r="K13" s="36">
        <f t="shared" si="0"/>
        <v>356180423596.46985</v>
      </c>
      <c r="L13" s="18"/>
    </row>
    <row r="14" spans="1:14" ht="30">
      <c r="A14" s="5">
        <v>4</v>
      </c>
      <c r="B14" s="6" t="s">
        <v>18</v>
      </c>
      <c r="C14" s="6" t="s">
        <v>19</v>
      </c>
      <c r="D14" s="6"/>
      <c r="E14" s="21" t="s">
        <v>49</v>
      </c>
      <c r="F14" s="7">
        <v>48937</v>
      </c>
      <c r="G14" s="45">
        <v>268340646000</v>
      </c>
      <c r="H14" s="35">
        <v>146811000</v>
      </c>
      <c r="I14" s="36">
        <v>126970852.08095901</v>
      </c>
      <c r="J14" s="36">
        <v>41351765000</v>
      </c>
      <c r="K14" s="36">
        <f>SUM(G14:J14)</f>
        <v>309966192852.08093</v>
      </c>
      <c r="L14" s="18"/>
    </row>
    <row r="15" spans="1:14" s="10" customFormat="1" ht="30">
      <c r="A15" s="5">
        <v>5</v>
      </c>
      <c r="B15" s="6" t="s">
        <v>20</v>
      </c>
      <c r="C15" s="6" t="s">
        <v>19</v>
      </c>
      <c r="D15" s="6"/>
      <c r="E15" s="21" t="s">
        <v>49</v>
      </c>
      <c r="F15" s="7">
        <v>190076.5</v>
      </c>
      <c r="G15" s="46">
        <v>614886619000</v>
      </c>
      <c r="H15" s="35">
        <v>570229500</v>
      </c>
      <c r="I15" s="35">
        <v>493168260.53020191</v>
      </c>
      <c r="J15" s="35">
        <v>160614642500.00003</v>
      </c>
      <c r="K15" s="36">
        <f t="shared" si="0"/>
        <v>776564659260.53015</v>
      </c>
      <c r="M15" s="30"/>
      <c r="N15" s="30"/>
    </row>
    <row r="16" spans="1:14">
      <c r="A16" s="40" t="s">
        <v>61</v>
      </c>
      <c r="B16" s="33" t="s">
        <v>60</v>
      </c>
      <c r="C16" s="11"/>
      <c r="D16" s="11"/>
      <c r="E16" s="11"/>
      <c r="F16" s="11"/>
      <c r="G16" s="44"/>
      <c r="H16" s="35"/>
      <c r="I16" s="36"/>
      <c r="J16" s="36"/>
      <c r="K16" s="36"/>
      <c r="L16" s="18"/>
    </row>
    <row r="17" spans="1:14" ht="30">
      <c r="A17" s="5">
        <v>1</v>
      </c>
      <c r="B17" s="6" t="s">
        <v>73</v>
      </c>
      <c r="C17" s="6" t="s">
        <v>28</v>
      </c>
      <c r="D17" s="6"/>
      <c r="E17" s="21" t="s">
        <v>49</v>
      </c>
      <c r="F17" s="7">
        <v>672000</v>
      </c>
      <c r="G17" s="48">
        <v>0</v>
      </c>
      <c r="H17" s="47">
        <v>2016000000</v>
      </c>
      <c r="I17" s="36">
        <v>1743556258.0134599</v>
      </c>
      <c r="J17" s="36">
        <v>567840000000</v>
      </c>
      <c r="K17" s="36">
        <f>SUM(H17:J17)</f>
        <v>571599556258.01343</v>
      </c>
      <c r="L17" s="18"/>
    </row>
    <row r="18" spans="1:14" ht="30">
      <c r="A18" s="5">
        <v>2</v>
      </c>
      <c r="B18" s="6" t="s">
        <v>74</v>
      </c>
      <c r="C18" s="6" t="s">
        <v>75</v>
      </c>
      <c r="D18" s="6"/>
      <c r="E18" s="21" t="s">
        <v>49</v>
      </c>
      <c r="F18" s="7">
        <v>370000</v>
      </c>
      <c r="G18" s="48">
        <v>0</v>
      </c>
      <c r="H18" s="47">
        <v>1110000000</v>
      </c>
      <c r="I18" s="36">
        <v>959993773.01336396</v>
      </c>
      <c r="J18" s="36">
        <v>312650000000</v>
      </c>
      <c r="K18" s="36">
        <f t="shared" ref="K18:K26" si="1">SUM(H18:J18)</f>
        <v>314719993773.01337</v>
      </c>
      <c r="L18" s="18"/>
    </row>
    <row r="19" spans="1:14" ht="30">
      <c r="A19" s="5">
        <v>3</v>
      </c>
      <c r="B19" s="6" t="s">
        <v>76</v>
      </c>
      <c r="C19" s="6" t="s">
        <v>75</v>
      </c>
      <c r="D19" s="6"/>
      <c r="E19" s="21" t="s">
        <v>49</v>
      </c>
      <c r="F19" s="7">
        <v>430000</v>
      </c>
      <c r="G19" s="48">
        <v>0</v>
      </c>
      <c r="H19" s="47">
        <v>1290000000</v>
      </c>
      <c r="I19" s="36">
        <v>1115668438.9074199</v>
      </c>
      <c r="J19" s="36">
        <v>363350000000</v>
      </c>
      <c r="K19" s="36">
        <f t="shared" si="1"/>
        <v>365755668438.90741</v>
      </c>
      <c r="L19" s="18"/>
    </row>
    <row r="20" spans="1:14" ht="30">
      <c r="A20" s="5">
        <v>4</v>
      </c>
      <c r="B20" s="6" t="s">
        <v>77</v>
      </c>
      <c r="C20" s="6" t="s">
        <v>78</v>
      </c>
      <c r="D20" s="6"/>
      <c r="E20" s="21" t="s">
        <v>49</v>
      </c>
      <c r="F20" s="7">
        <v>600000</v>
      </c>
      <c r="G20" s="48">
        <v>0</v>
      </c>
      <c r="H20" s="47">
        <v>1800000000</v>
      </c>
      <c r="I20" s="36">
        <v>1556746658.9405899</v>
      </c>
      <c r="J20" s="36">
        <v>507000000000</v>
      </c>
      <c r="K20" s="36">
        <f t="shared" si="1"/>
        <v>510356746658.94061</v>
      </c>
      <c r="L20" s="18"/>
    </row>
    <row r="21" spans="1:14" ht="30">
      <c r="A21" s="5">
        <v>5</v>
      </c>
      <c r="B21" s="6" t="s">
        <v>21</v>
      </c>
      <c r="C21" s="6" t="s">
        <v>22</v>
      </c>
      <c r="D21" s="6"/>
      <c r="E21" s="21" t="s">
        <v>49</v>
      </c>
      <c r="F21" s="7">
        <v>9334.5</v>
      </c>
      <c r="G21" s="48">
        <v>0</v>
      </c>
      <c r="H21" s="31">
        <f>F21*3000</f>
        <v>28003500</v>
      </c>
      <c r="I21" s="32">
        <v>40000000</v>
      </c>
      <c r="J21" s="32">
        <f t="shared" ref="J21:J26" si="2">F21/10000*8450*1000000</f>
        <v>7887652500</v>
      </c>
      <c r="K21" s="36">
        <f t="shared" si="1"/>
        <v>7955656000</v>
      </c>
      <c r="L21" s="18"/>
    </row>
    <row r="22" spans="1:14" s="28" customFormat="1" ht="14.25" customHeight="1">
      <c r="A22" s="5">
        <v>6</v>
      </c>
      <c r="B22" s="6" t="s">
        <v>23</v>
      </c>
      <c r="C22" s="6" t="s">
        <v>24</v>
      </c>
      <c r="D22" s="6"/>
      <c r="E22" s="21" t="s">
        <v>49</v>
      </c>
      <c r="F22" s="7">
        <v>13598.1</v>
      </c>
      <c r="G22" s="48">
        <v>0</v>
      </c>
      <c r="H22" s="31">
        <f t="shared" ref="H22:H26" si="3">F22*3000</f>
        <v>40794300</v>
      </c>
      <c r="I22" s="32">
        <v>40000000</v>
      </c>
      <c r="J22" s="32">
        <f t="shared" si="2"/>
        <v>11490394500</v>
      </c>
      <c r="K22" s="36">
        <f t="shared" si="1"/>
        <v>11571188800</v>
      </c>
      <c r="M22" s="43"/>
      <c r="N22" s="43"/>
    </row>
    <row r="23" spans="1:14" ht="30">
      <c r="A23" s="5">
        <v>7</v>
      </c>
      <c r="B23" s="6" t="s">
        <v>25</v>
      </c>
      <c r="C23" s="6" t="s">
        <v>26</v>
      </c>
      <c r="D23" s="6"/>
      <c r="E23" s="21" t="s">
        <v>49</v>
      </c>
      <c r="F23" s="7">
        <v>11900</v>
      </c>
      <c r="G23" s="48">
        <v>0</v>
      </c>
      <c r="H23" s="31">
        <f t="shared" si="3"/>
        <v>35700000</v>
      </c>
      <c r="I23" s="32">
        <v>40000000</v>
      </c>
      <c r="J23" s="32">
        <f t="shared" si="2"/>
        <v>10055500000</v>
      </c>
      <c r="K23" s="36">
        <f t="shared" si="1"/>
        <v>10131200000</v>
      </c>
      <c r="L23" s="18"/>
    </row>
    <row r="24" spans="1:14" ht="30">
      <c r="A24" s="5">
        <v>8</v>
      </c>
      <c r="B24" s="6" t="s">
        <v>27</v>
      </c>
      <c r="C24" s="6" t="s">
        <v>28</v>
      </c>
      <c r="D24" s="6"/>
      <c r="E24" s="21" t="s">
        <v>49</v>
      </c>
      <c r="F24" s="7">
        <v>3853.8</v>
      </c>
      <c r="G24" s="48">
        <v>0</v>
      </c>
      <c r="H24" s="31">
        <f t="shared" si="3"/>
        <v>11561400</v>
      </c>
      <c r="I24" s="32">
        <v>40000000</v>
      </c>
      <c r="J24" s="32">
        <f t="shared" si="2"/>
        <v>3256461000</v>
      </c>
      <c r="K24" s="36">
        <f t="shared" si="1"/>
        <v>3308022400</v>
      </c>
      <c r="L24" s="18"/>
    </row>
    <row r="25" spans="1:14" ht="30">
      <c r="A25" s="5">
        <v>9</v>
      </c>
      <c r="B25" s="6" t="s">
        <v>29</v>
      </c>
      <c r="C25" s="6" t="s">
        <v>30</v>
      </c>
      <c r="D25" s="6"/>
      <c r="E25" s="21" t="s">
        <v>49</v>
      </c>
      <c r="F25" s="7">
        <v>8299.5</v>
      </c>
      <c r="G25" s="48">
        <v>0</v>
      </c>
      <c r="H25" s="31">
        <f t="shared" si="3"/>
        <v>24898500</v>
      </c>
      <c r="I25" s="32">
        <v>40000000</v>
      </c>
      <c r="J25" s="32">
        <f>F25/10000*8450*1000000</f>
        <v>7013077499.999999</v>
      </c>
      <c r="K25" s="36">
        <f t="shared" si="1"/>
        <v>7077975999.999999</v>
      </c>
    </row>
    <row r="26" spans="1:14" ht="30">
      <c r="A26" s="5">
        <v>10</v>
      </c>
      <c r="B26" s="6" t="s">
        <v>31</v>
      </c>
      <c r="C26" s="6" t="s">
        <v>32</v>
      </c>
      <c r="D26" s="6"/>
      <c r="E26" s="21" t="s">
        <v>49</v>
      </c>
      <c r="F26" s="7">
        <v>18325.3</v>
      </c>
      <c r="G26" s="48">
        <v>0</v>
      </c>
      <c r="H26" s="31">
        <f t="shared" si="3"/>
        <v>54975900</v>
      </c>
      <c r="I26" s="32">
        <v>40000000</v>
      </c>
      <c r="J26" s="32">
        <f t="shared" si="2"/>
        <v>15484878500</v>
      </c>
      <c r="K26" s="36">
        <f t="shared" si="1"/>
        <v>15579854400</v>
      </c>
    </row>
    <row r="27" spans="1:14">
      <c r="A27" s="40" t="s">
        <v>67</v>
      </c>
      <c r="B27" s="33" t="s">
        <v>81</v>
      </c>
      <c r="C27" s="11"/>
      <c r="D27" s="11"/>
      <c r="E27" s="11"/>
      <c r="F27" s="11"/>
      <c r="G27" s="44"/>
      <c r="H27" s="35"/>
      <c r="I27" s="36"/>
      <c r="J27" s="36"/>
      <c r="K27" s="36"/>
      <c r="L27" s="18"/>
    </row>
    <row r="28" spans="1:14" ht="60">
      <c r="A28" s="5">
        <v>1</v>
      </c>
      <c r="B28" s="6" t="s">
        <v>82</v>
      </c>
      <c r="C28" s="6" t="s">
        <v>28</v>
      </c>
      <c r="D28" s="6"/>
      <c r="E28" s="21" t="s">
        <v>65</v>
      </c>
      <c r="F28" s="7">
        <v>240000</v>
      </c>
      <c r="G28" s="32">
        <v>4800000000000</v>
      </c>
      <c r="H28" s="32">
        <v>600000000</v>
      </c>
      <c r="I28" s="32">
        <v>1152000000</v>
      </c>
      <c r="J28" s="32">
        <v>252000000</v>
      </c>
      <c r="K28" s="36">
        <f>SUM(G28:J28)</f>
        <v>4802004000000</v>
      </c>
    </row>
    <row r="29" spans="1:14" ht="60">
      <c r="A29" s="5">
        <v>2</v>
      </c>
      <c r="B29" s="6" t="s">
        <v>79</v>
      </c>
      <c r="C29" s="6" t="s">
        <v>80</v>
      </c>
      <c r="D29" s="6"/>
      <c r="E29" s="21" t="s">
        <v>65</v>
      </c>
      <c r="F29" s="7">
        <v>220000</v>
      </c>
      <c r="G29" s="32">
        <v>4400000000000</v>
      </c>
      <c r="H29" s="32">
        <v>550000000</v>
      </c>
      <c r="I29" s="32">
        <v>1056000000</v>
      </c>
      <c r="J29" s="32">
        <v>231000000</v>
      </c>
      <c r="K29" s="36">
        <f>SUM(G29:J29)</f>
        <v>4401837000000</v>
      </c>
    </row>
    <row r="30" spans="1:14">
      <c r="A30" s="26"/>
      <c r="B30" s="27" t="s">
        <v>66</v>
      </c>
      <c r="C30" s="27"/>
      <c r="D30" s="27"/>
      <c r="E30" s="27"/>
      <c r="F30" s="29">
        <f t="shared" ref="F30:K30" si="4">SUM(F28:F29,F17:F26,F11:F15,F9,F7,F4:F5)</f>
        <v>4517636.0999999996</v>
      </c>
      <c r="G30" s="29">
        <f t="shared" si="4"/>
        <v>12754981752500</v>
      </c>
      <c r="H30" s="29">
        <f t="shared" si="4"/>
        <v>13321405300</v>
      </c>
      <c r="I30" s="29">
        <f t="shared" si="4"/>
        <v>12388893096.909636</v>
      </c>
      <c r="J30" s="29">
        <f t="shared" si="4"/>
        <v>3318952159500</v>
      </c>
      <c r="K30" s="29">
        <f t="shared" si="4"/>
        <v>16099644210396.91</v>
      </c>
    </row>
  </sheetData>
  <mergeCells count="5">
    <mergeCell ref="A1:K1"/>
    <mergeCell ref="B3:K3"/>
    <mergeCell ref="B6:K6"/>
    <mergeCell ref="B8:K8"/>
    <mergeCell ref="B10:K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PL1.HIỆN HỮU</vt:lpstr>
      <vt:lpstr>Sheet1</vt:lpstr>
      <vt:lpstr>PL2.DANH SÁCH</vt:lpstr>
      <vt:lpstr>ĐANG THỰC HIỆN</vt:lpstr>
      <vt:lpstr>PL2. KINH PHÍ</vt:lpstr>
      <vt:lpstr>'PL1.HIỆN HỮU'!Print_Titles</vt:lpstr>
      <vt:lpstr>'PL2.DANH SÁCH'!Print_Titles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DIEP</cp:lastModifiedBy>
  <cp:lastPrinted>2022-12-01T03:35:07Z</cp:lastPrinted>
  <dcterms:created xsi:type="dcterms:W3CDTF">2022-07-28T12:54:00Z</dcterms:created>
  <dcterms:modified xsi:type="dcterms:W3CDTF">2022-12-01T03:35:09Z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F084D28DDBF141299B8BD8D7DB5A6E1D</vt:lpwstr>
  </property>
  <property fmtid="{D5CDD505-2E9C-101B-9397-08002B2CF9AE}" pid="3" name="KSOProductBuildVer">
    <vt:lpwstr>1033-11.2.0.10419</vt:lpwstr>
  </property>
</Properties>
</file>